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1589CBC8-2722-4724-8294-42FA4AD97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08-2023" sheetId="1" r:id="rId1"/>
  </sheets>
  <definedNames>
    <definedName name="\0">'2008-2023'!#REF!</definedName>
    <definedName name="__123Graph_A" hidden="1">'2008-2023'!#REF!</definedName>
    <definedName name="__123Graph_B" hidden="1">'2008-2023'!#REF!</definedName>
    <definedName name="__123Graph_X" hidden="1">'2008-2023'!#REF!</definedName>
    <definedName name="_Parse_Out" hidden="1">'2008-2023'!$A$2:$P$2</definedName>
    <definedName name="A">'2008-2023'!#REF!</definedName>
    <definedName name="B">'2008-2023'!#REF!</definedName>
    <definedName name="CBBSOA">'2008-2023'!$A$3:$A$3</definedName>
    <definedName name="CBBSOL">'2008-2023'!$A$6:$A$6</definedName>
    <definedName name="CBSOFL">'2008-2023'!#REF!</definedName>
    <definedName name="CONTINUE">'2008-2023'!#REF!</definedName>
    <definedName name="FAMS">'2008-2023'!#REF!</definedName>
    <definedName name="FORMAT1">'2008-2023'!$H$2:$H$6</definedName>
    <definedName name="FORMAT3">'2008-2023'!#REF!</definedName>
    <definedName name="FORMAT4">'2008-2023'!$R$2:$R$6</definedName>
    <definedName name="FORMAT5">'2008-2023'!$AB$2:$AB$6</definedName>
    <definedName name="FORMAT6">'2008-2023'!$AL$2:$AL$6</definedName>
    <definedName name="FORMAT7">'2008-2023'!$AV$2:$AV$6</definedName>
    <definedName name="FORMAT8">'2008-2023'!$BF$2:$BF$6</definedName>
    <definedName name="LCDBYS">'2008-2023'!#REF!</definedName>
    <definedName name="MAINMENU">'2008-2023'!$A$1:$B$1</definedName>
    <definedName name="PAGE1A">'2008-2023'!#REF!</definedName>
    <definedName name="PAGE1B">'2008-2023'!#REF!</definedName>
    <definedName name="PAGE1C">'2008-2023'!#REF!</definedName>
    <definedName name="PAGE3A">'2008-2023'!#REF!</definedName>
    <definedName name="PAGE3B">'2008-2023'!#REF!</definedName>
    <definedName name="PAGE3C">'2008-2023'!#REF!</definedName>
    <definedName name="PAGE3D">'2008-2023'!#REF!</definedName>
    <definedName name="PAGE4A">'2008-2023'!#REF!</definedName>
    <definedName name="PAGE4B">'2008-2023'!#REF!</definedName>
    <definedName name="PAGE4C">'2008-2023'!#REF!</definedName>
    <definedName name="PAGE4D">'2008-2023'!#REF!</definedName>
    <definedName name="PAGE5A">'2008-2023'!#REF!</definedName>
    <definedName name="PAGE5B">'2008-2023'!#REF!</definedName>
    <definedName name="PAGE5C">'2008-2023'!#REF!</definedName>
    <definedName name="PAGE5D">'2008-2023'!#REF!</definedName>
    <definedName name="PAGE6A">'2008-2023'!#REF!</definedName>
    <definedName name="PAGE6B">'2008-2023'!#REF!</definedName>
    <definedName name="PAGE6C">'2008-2023'!#REF!</definedName>
    <definedName name="PAGE6D">'2008-2023'!#REF!</definedName>
    <definedName name="PAGE7A">'2008-2023'!#REF!</definedName>
    <definedName name="PAGE7B">'2008-2023'!#REF!</definedName>
    <definedName name="PAGE7C">'2008-2023'!#REF!</definedName>
    <definedName name="PAGE7D">'2008-2023'!#REF!</definedName>
    <definedName name="PAGE8A">'2008-2023'!#REF!</definedName>
    <definedName name="PAGE8B">'2008-2023'!#REF!</definedName>
    <definedName name="PAGE8C">'2008-2023'!#REF!</definedName>
    <definedName name="PAGE8D">'2008-2023'!#REF!</definedName>
    <definedName name="Print_Area_MI" localSheetId="0">'2008-2023'!#REF!</definedName>
    <definedName name="_xlnm.Print_Titles" localSheetId="0">'2008-2023'!$1:$6</definedName>
    <definedName name="QUIT1">'2008-2023'!#REF!</definedName>
    <definedName name="QUIT3">'2008-2023'!#REF!</definedName>
    <definedName name="RETURN1">'2008-2023'!#REF!</definedName>
    <definedName name="SUBT1">'2008-2023'!#REF!</definedName>
    <definedName name="SUBT3">'2008-2023'!#REF!</definedName>
    <definedName name="SUBT4">'2008-2023'!#REF!</definedName>
    <definedName name="SUBT5">'2008-2023'!#REF!</definedName>
    <definedName name="SUBT6">'2008-2023'!#REF!</definedName>
    <definedName name="SUBT7">'2008-2023'!#REF!</definedName>
    <definedName name="SUBT8">'2008-2023'!#REF!</definedName>
    <definedName name="TABLE1">'2008-2023'!$H$1:$M$1</definedName>
    <definedName name="TABLE3">'2008-2023'!#REF!</definedName>
    <definedName name="TABLE4">'2008-2023'!$R$1:$X$1</definedName>
    <definedName name="TABLE5">'2008-2023'!$AB$1:$AH$1</definedName>
    <definedName name="TABLE6">'2008-2023'!$AL$1:$AR$1</definedName>
    <definedName name="TABLE7">'2008-2023'!$AV$1:$BB$1</definedName>
    <definedName name="TABLE8">'2008-2023'!$BF$1:$BL$1</definedName>
    <definedName name="TDBYD">'2008-2023'!#REF!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" l="1"/>
  <c r="H68" i="1" l="1"/>
  <c r="F67" i="1"/>
  <c r="H67" i="1" l="1"/>
  <c r="F66" i="1"/>
  <c r="H66" i="1" l="1"/>
  <c r="H60" i="1" l="1"/>
  <c r="F63" i="1" l="1"/>
  <c r="H63" i="1" s="1"/>
  <c r="H62" i="1" l="1"/>
  <c r="H61" i="1" l="1"/>
  <c r="F58" i="1" l="1"/>
  <c r="H58" i="1" s="1"/>
  <c r="F57" i="1"/>
  <c r="H57" i="1" s="1"/>
  <c r="F56" i="1" l="1"/>
  <c r="H56" i="1" s="1"/>
  <c r="F55" i="1" l="1"/>
  <c r="H55" i="1" s="1"/>
  <c r="H53" i="1" l="1"/>
  <c r="H52" i="1" l="1"/>
  <c r="H51" i="1" l="1"/>
  <c r="H50" i="1" l="1"/>
  <c r="H48" i="1" l="1"/>
  <c r="H47" i="1" l="1"/>
  <c r="H46" i="1" l="1"/>
  <c r="H45" i="1" l="1"/>
  <c r="H43" i="1" l="1"/>
  <c r="H42" i="1" l="1"/>
  <c r="H41" i="1" l="1"/>
  <c r="G40" i="1" l="1"/>
  <c r="H40" i="1" l="1"/>
  <c r="G38" i="1" l="1"/>
  <c r="H38" i="1" l="1"/>
  <c r="G37" i="1" l="1"/>
  <c r="H37" i="1" s="1"/>
  <c r="G36" i="1" l="1"/>
  <c r="H36" i="1" s="1"/>
  <c r="E8" i="1"/>
  <c r="F8" i="1" s="1"/>
  <c r="G8" i="1"/>
  <c r="J8" i="1"/>
  <c r="E10" i="1"/>
  <c r="F10" i="1" s="1"/>
  <c r="G10" i="1"/>
  <c r="J10" i="1"/>
  <c r="E11" i="1"/>
  <c r="F11" i="1" s="1"/>
  <c r="G11" i="1"/>
  <c r="J11" i="1"/>
  <c r="E12" i="1"/>
  <c r="F12" i="1" s="1"/>
  <c r="G12" i="1"/>
  <c r="J12" i="1"/>
  <c r="E13" i="1"/>
  <c r="F13" i="1" s="1"/>
  <c r="G13" i="1"/>
  <c r="J13" i="1"/>
  <c r="G15" i="1"/>
  <c r="H15" i="1" s="1"/>
  <c r="J15" i="1"/>
  <c r="F16" i="1"/>
  <c r="G16" i="1"/>
  <c r="J16" i="1"/>
  <c r="F17" i="1"/>
  <c r="G17" i="1"/>
  <c r="J17" i="1"/>
  <c r="G18" i="1"/>
  <c r="G20" i="1"/>
  <c r="G21" i="1"/>
  <c r="G22" i="1"/>
  <c r="G23" i="1"/>
  <c r="G25" i="1"/>
  <c r="G26" i="1"/>
  <c r="G27" i="1"/>
  <c r="G28" i="1"/>
  <c r="G30" i="1"/>
  <c r="H30" i="1" s="1"/>
  <c r="G31" i="1"/>
  <c r="H31" i="1" s="1"/>
  <c r="G32" i="1"/>
  <c r="H32" i="1" s="1"/>
  <c r="G33" i="1"/>
  <c r="H33" i="1" s="1"/>
  <c r="G35" i="1"/>
  <c r="H35" i="1" s="1"/>
  <c r="H16" i="1" l="1"/>
  <c r="H8" i="1"/>
  <c r="H12" i="1"/>
  <c r="H17" i="1"/>
  <c r="H11" i="1"/>
  <c r="H10" i="1"/>
  <c r="H13" i="1"/>
</calcChain>
</file>

<file path=xl/sharedStrings.xml><?xml version="1.0" encoding="utf-8"?>
<sst xmlns="http://schemas.openxmlformats.org/spreadsheetml/2006/main" count="104" uniqueCount="37">
  <si>
    <t>End of</t>
  </si>
  <si>
    <t>Period</t>
  </si>
  <si>
    <t xml:space="preserve">      $'000</t>
  </si>
  <si>
    <t>Total</t>
  </si>
  <si>
    <t>Assets</t>
  </si>
  <si>
    <t>Net</t>
  </si>
  <si>
    <t xml:space="preserve">Other </t>
  </si>
  <si>
    <t>Investments</t>
  </si>
  <si>
    <t>Liabilities</t>
  </si>
  <si>
    <t>Share</t>
  </si>
  <si>
    <t>Reserves</t>
  </si>
  <si>
    <t>Current Year</t>
  </si>
  <si>
    <t>Profit/(Loss)</t>
  </si>
  <si>
    <t xml:space="preserve">Asset </t>
  </si>
  <si>
    <t>Revaluation</t>
  </si>
  <si>
    <t>Balances Due</t>
  </si>
  <si>
    <t>from Banks</t>
  </si>
  <si>
    <t>Loan Loss</t>
  </si>
  <si>
    <t xml:space="preserve">Less: </t>
  </si>
  <si>
    <t>Loans</t>
  </si>
  <si>
    <t>Deposits</t>
  </si>
  <si>
    <t>Capital</t>
  </si>
  <si>
    <t>2010</t>
  </si>
  <si>
    <t>2011</t>
  </si>
  <si>
    <t>2012</t>
  </si>
  <si>
    <t>2013</t>
  </si>
  <si>
    <t>2014</t>
  </si>
  <si>
    <t>Cash and</t>
  </si>
  <si>
    <t xml:space="preserve">Total </t>
  </si>
  <si>
    <t>Dec</t>
  </si>
  <si>
    <t>Mar</t>
  </si>
  <si>
    <t>June</t>
  </si>
  <si>
    <t>Sept</t>
  </si>
  <si>
    <t>2015</t>
  </si>
  <si>
    <t>2016</t>
  </si>
  <si>
    <t>2017</t>
  </si>
  <si>
    <t>TABLE 22 CREDIT UNIONS: SUMMARY OF ASSETS AND LIABILITIES (5 Largest Credit Union)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</si>
</sst>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>
    <font>
      <sz val="10"/>
      <name val="Courier"/>
    </font>
    <font>
      <sz val="10"/>
      <name val="CG Times (PCL6)"/>
      <family val="1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4">
    <xf numFmtId="37" fontId="0" fillId="0" borderId="0" xfId="0"/>
    <xf numFmtId="3" fontId="0" fillId="0" borderId="0" xfId="0" applyNumberFormat="1"/>
    <xf numFmtId="3" fontId="1" fillId="0" borderId="0" xfId="0" applyNumberFormat="1" applyFont="1"/>
    <xf numFmtId="3" fontId="3" fillId="0" borderId="0" xfId="0" quotePrefix="1" applyNumberFormat="1" applyFont="1" applyAlignment="1">
      <alignment horizontal="right"/>
    </xf>
    <xf numFmtId="37" fontId="4" fillId="0" borderId="0" xfId="0" applyFont="1" applyAlignment="1">
      <alignment horizontal="fill"/>
    </xf>
    <xf numFmtId="37" fontId="3" fillId="0" borderId="0" xfId="0" quotePrefix="1" applyFont="1" applyAlignment="1">
      <alignment horizontal="right"/>
    </xf>
    <xf numFmtId="37" fontId="4" fillId="0" borderId="0" xfId="0" applyFont="1"/>
    <xf numFmtId="37" fontId="2" fillId="0" borderId="0" xfId="0" applyFont="1"/>
    <xf numFmtId="37" fontId="3" fillId="0" borderId="1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2" xfId="0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3" fillId="0" borderId="0" xfId="0" applyFont="1" applyAlignment="1">
      <alignment horizontal="center"/>
    </xf>
    <xf numFmtId="37" fontId="7" fillId="0" borderId="0" xfId="0" applyFont="1"/>
    <xf numFmtId="37" fontId="5" fillId="0" borderId="0" xfId="0" applyFont="1" applyAlignment="1">
      <alignment horizontal="center"/>
    </xf>
    <xf numFmtId="37" fontId="6" fillId="0" borderId="0" xfId="0" applyFont="1"/>
    <xf numFmtId="164" fontId="3" fillId="0" borderId="0" xfId="0" quotePrefix="1" applyNumberFormat="1" applyFont="1" applyAlignment="1">
      <alignment horizontal="left"/>
    </xf>
    <xf numFmtId="37" fontId="3" fillId="0" borderId="3" xfId="0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37" fontId="4" fillId="0" borderId="0" xfId="0" applyFont="1" applyAlignment="1">
      <alignment horizontal="left"/>
    </xf>
    <xf numFmtId="164" fontId="3" fillId="0" borderId="0" xfId="0" quotePrefix="1" applyNumberFormat="1" applyFont="1"/>
    <xf numFmtId="37" fontId="0" fillId="2" borderId="0" xfId="0" applyFill="1"/>
    <xf numFmtId="37" fontId="4" fillId="0" borderId="0" xfId="0" applyFont="1" applyAlignment="1">
      <alignment horizontal="right"/>
    </xf>
    <xf numFmtId="37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S90"/>
  <sheetViews>
    <sheetView showGridLines="0" tabSelected="1" zoomScaleNormal="100" workbookViewId="0">
      <pane xSplit="1" ySplit="6" topLeftCell="B59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625" defaultRowHeight="12"/>
  <cols>
    <col min="1" max="1" width="7" customWidth="1"/>
    <col min="2" max="2" width="13.375" customWidth="1"/>
    <col min="3" max="3" width="11" customWidth="1"/>
    <col min="4" max="4" width="8.75" bestFit="1" customWidth="1"/>
    <col min="5" max="5" width="9.5" bestFit="1" customWidth="1"/>
    <col min="6" max="6" width="9.75" customWidth="1"/>
    <col min="7" max="7" width="10.875" customWidth="1"/>
    <col min="8" max="9" width="10.875" bestFit="1" customWidth="1"/>
    <col min="10" max="10" width="9.875" customWidth="1"/>
    <col min="11" max="11" width="8.75" customWidth="1"/>
    <col min="12" max="12" width="9.5" customWidth="1"/>
    <col min="13" max="13" width="12.25" customWidth="1"/>
    <col min="14" max="14" width="11.1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9" s="1" customFormat="1" ht="16.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3"/>
      <c r="P1" s="13"/>
      <c r="Q1" s="13"/>
      <c r="R1" s="13"/>
      <c r="S1" s="13"/>
    </row>
    <row r="2" spans="1:19" s="1" customFormat="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9" s="7" customFormat="1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2</v>
      </c>
      <c r="O3" s="6"/>
    </row>
    <row r="4" spans="1:19" s="7" customFormat="1" ht="15" customHeight="1">
      <c r="A4" s="8"/>
      <c r="B4" s="8" t="s">
        <v>27</v>
      </c>
      <c r="C4" s="8"/>
      <c r="D4" s="8"/>
      <c r="E4" s="9" t="s">
        <v>18</v>
      </c>
      <c r="F4" s="8"/>
      <c r="G4" s="8"/>
      <c r="H4" s="8"/>
      <c r="I4" s="8"/>
      <c r="J4" s="8"/>
      <c r="K4" s="8"/>
      <c r="L4" s="8"/>
      <c r="M4" s="8"/>
      <c r="N4" s="8"/>
      <c r="O4" s="6"/>
    </row>
    <row r="5" spans="1:19" s="7" customFormat="1" ht="12.75">
      <c r="A5" s="10" t="s">
        <v>0</v>
      </c>
      <c r="B5" s="10" t="s">
        <v>15</v>
      </c>
      <c r="C5" s="10"/>
      <c r="D5" s="10" t="s">
        <v>3</v>
      </c>
      <c r="E5" s="11" t="s">
        <v>17</v>
      </c>
      <c r="F5" s="10" t="s">
        <v>5</v>
      </c>
      <c r="G5" s="10" t="s">
        <v>6</v>
      </c>
      <c r="H5" s="10" t="s">
        <v>28</v>
      </c>
      <c r="I5" s="10" t="s">
        <v>3</v>
      </c>
      <c r="J5" s="10" t="s">
        <v>6</v>
      </c>
      <c r="K5" s="10" t="s">
        <v>9</v>
      </c>
      <c r="L5" s="10"/>
      <c r="M5" s="10" t="s">
        <v>11</v>
      </c>
      <c r="N5" s="10" t="s">
        <v>13</v>
      </c>
      <c r="O5" s="6"/>
    </row>
    <row r="6" spans="1:19" s="7" customFormat="1" ht="15.75" customHeight="1">
      <c r="A6" s="17" t="s">
        <v>1</v>
      </c>
      <c r="B6" s="17" t="s">
        <v>16</v>
      </c>
      <c r="C6" s="17" t="s">
        <v>7</v>
      </c>
      <c r="D6" s="17" t="s">
        <v>19</v>
      </c>
      <c r="E6" s="18" t="s">
        <v>10</v>
      </c>
      <c r="F6" s="17" t="s">
        <v>19</v>
      </c>
      <c r="G6" s="17" t="s">
        <v>4</v>
      </c>
      <c r="H6" s="17" t="s">
        <v>4</v>
      </c>
      <c r="I6" s="17" t="s">
        <v>20</v>
      </c>
      <c r="J6" s="17" t="s">
        <v>8</v>
      </c>
      <c r="K6" s="17" t="s">
        <v>21</v>
      </c>
      <c r="L6" s="17" t="s">
        <v>10</v>
      </c>
      <c r="M6" s="17" t="s">
        <v>12</v>
      </c>
      <c r="N6" s="17" t="s">
        <v>14</v>
      </c>
      <c r="O6" s="6"/>
    </row>
    <row r="7" spans="1:19" s="7" customFormat="1" ht="15" customHeight="1">
      <c r="A7" s="16">
        <v>2008</v>
      </c>
      <c r="B7" s="12"/>
      <c r="C7" s="12"/>
      <c r="D7" s="12"/>
      <c r="E7" s="14"/>
      <c r="F7" s="12"/>
      <c r="G7" s="12"/>
      <c r="H7" s="12"/>
      <c r="I7" s="12"/>
      <c r="J7" s="12"/>
      <c r="K7" s="12"/>
      <c r="L7" s="12"/>
      <c r="M7" s="12"/>
      <c r="N7" s="12"/>
      <c r="O7" s="6"/>
    </row>
    <row r="8" spans="1:19" s="7" customFormat="1" ht="12.75" customHeight="1">
      <c r="A8" s="19" t="s">
        <v>29</v>
      </c>
      <c r="B8" s="6">
        <v>106793</v>
      </c>
      <c r="C8" s="6">
        <v>14739</v>
      </c>
      <c r="D8" s="6">
        <v>298580</v>
      </c>
      <c r="E8" s="15">
        <f>-12214</f>
        <v>-12214</v>
      </c>
      <c r="F8" s="6">
        <f>D8+E8</f>
        <v>286366</v>
      </c>
      <c r="G8" s="6">
        <f>9493+822</f>
        <v>10315</v>
      </c>
      <c r="H8" s="6">
        <f>B8+C8+F8+G8</f>
        <v>418213</v>
      </c>
      <c r="I8" s="6">
        <v>269593</v>
      </c>
      <c r="J8" s="6">
        <f>2207+325</f>
        <v>2532</v>
      </c>
      <c r="K8" s="6">
        <v>68887</v>
      </c>
      <c r="L8" s="6">
        <v>57227</v>
      </c>
      <c r="M8" s="6">
        <v>19415</v>
      </c>
      <c r="N8" s="6">
        <v>672</v>
      </c>
      <c r="O8" s="6"/>
    </row>
    <row r="9" spans="1:19" s="7" customFormat="1" ht="12.75" customHeight="1">
      <c r="A9" s="16">
        <v>2009</v>
      </c>
      <c r="B9" s="6"/>
      <c r="C9" s="6"/>
      <c r="D9" s="6"/>
      <c r="E9" s="15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9" s="7" customFormat="1" ht="12.75" customHeight="1">
      <c r="A10" s="19" t="s">
        <v>30</v>
      </c>
      <c r="B10" s="6">
        <v>115978</v>
      </c>
      <c r="C10" s="6">
        <v>15789</v>
      </c>
      <c r="D10" s="6">
        <v>300691</v>
      </c>
      <c r="E10" s="15">
        <f>-10885</f>
        <v>-10885</v>
      </c>
      <c r="F10" s="6">
        <f t="shared" ref="F10:F17" si="0">D10+E10</f>
        <v>289806</v>
      </c>
      <c r="G10" s="6">
        <f>9170+528</f>
        <v>9698</v>
      </c>
      <c r="H10" s="6">
        <f>B10+C10+F10+G10</f>
        <v>431271</v>
      </c>
      <c r="I10" s="6">
        <v>342036</v>
      </c>
      <c r="J10" s="6">
        <f>2032+311</f>
        <v>2343</v>
      </c>
      <c r="K10" s="6">
        <v>1483</v>
      </c>
      <c r="L10" s="6">
        <v>56746</v>
      </c>
      <c r="M10" s="6">
        <v>28106</v>
      </c>
      <c r="N10" s="6">
        <v>672</v>
      </c>
      <c r="O10" s="6"/>
    </row>
    <row r="11" spans="1:19" s="7" customFormat="1" ht="12.75" customHeight="1">
      <c r="A11" s="19" t="s">
        <v>31</v>
      </c>
      <c r="B11" s="6">
        <v>119456</v>
      </c>
      <c r="C11" s="6">
        <v>16414</v>
      </c>
      <c r="D11" s="6">
        <v>306234</v>
      </c>
      <c r="E11" s="15">
        <f>-10461</f>
        <v>-10461</v>
      </c>
      <c r="F11" s="6">
        <f t="shared" si="0"/>
        <v>295773</v>
      </c>
      <c r="G11" s="6">
        <f>9055+519</f>
        <v>9574</v>
      </c>
      <c r="H11" s="6">
        <f t="shared" ref="H11:H17" si="1">B11+C11+F11+G11</f>
        <v>441217</v>
      </c>
      <c r="I11" s="6">
        <v>364238</v>
      </c>
      <c r="J11" s="6">
        <f>1938+330</f>
        <v>2268</v>
      </c>
      <c r="K11" s="6">
        <v>1490</v>
      </c>
      <c r="L11" s="6">
        <v>65327</v>
      </c>
      <c r="M11" s="6">
        <v>7132</v>
      </c>
      <c r="N11" s="6">
        <v>672</v>
      </c>
      <c r="O11" s="6"/>
    </row>
    <row r="12" spans="1:19" s="7" customFormat="1" ht="12.75" customHeight="1">
      <c r="A12" s="19" t="s">
        <v>32</v>
      </c>
      <c r="B12" s="6">
        <v>118903</v>
      </c>
      <c r="C12" s="6">
        <v>16264</v>
      </c>
      <c r="D12" s="6">
        <v>317701</v>
      </c>
      <c r="E12" s="15">
        <f>-12831</f>
        <v>-12831</v>
      </c>
      <c r="F12" s="6">
        <f t="shared" si="0"/>
        <v>304870</v>
      </c>
      <c r="G12" s="6">
        <f>9209+400</f>
        <v>9609</v>
      </c>
      <c r="H12" s="6">
        <f t="shared" si="1"/>
        <v>449646</v>
      </c>
      <c r="I12" s="6">
        <v>369411</v>
      </c>
      <c r="J12" s="6">
        <f>2058+369</f>
        <v>2427</v>
      </c>
      <c r="K12" s="6">
        <v>1510</v>
      </c>
      <c r="L12" s="6">
        <v>61487</v>
      </c>
      <c r="M12" s="6">
        <v>14139</v>
      </c>
      <c r="N12" s="6">
        <v>672</v>
      </c>
      <c r="O12" s="6"/>
    </row>
    <row r="13" spans="1:19" s="7" customFormat="1" ht="12.75" customHeight="1">
      <c r="A13" s="19" t="s">
        <v>29</v>
      </c>
      <c r="B13" s="6">
        <v>123394</v>
      </c>
      <c r="C13" s="6">
        <v>15339</v>
      </c>
      <c r="D13" s="6">
        <v>324479</v>
      </c>
      <c r="E13" s="15">
        <f>-13965</f>
        <v>-13965</v>
      </c>
      <c r="F13" s="6">
        <f t="shared" si="0"/>
        <v>310514</v>
      </c>
      <c r="G13" s="6">
        <f>9276+792</f>
        <v>10068</v>
      </c>
      <c r="H13" s="6">
        <f t="shared" si="1"/>
        <v>459315</v>
      </c>
      <c r="I13" s="6">
        <v>372465</v>
      </c>
      <c r="J13" s="6">
        <f>2492+357</f>
        <v>2849</v>
      </c>
      <c r="K13" s="6">
        <v>1488</v>
      </c>
      <c r="L13" s="6">
        <v>59777</v>
      </c>
      <c r="M13" s="6">
        <v>22062</v>
      </c>
      <c r="N13" s="6">
        <v>672</v>
      </c>
      <c r="O13" s="6"/>
    </row>
    <row r="14" spans="1:19" s="7" customFormat="1" ht="15" customHeight="1">
      <c r="A14" s="20" t="s">
        <v>22</v>
      </c>
      <c r="B14" s="6"/>
      <c r="C14" s="6"/>
      <c r="D14" s="6"/>
      <c r="E14" s="15"/>
      <c r="F14" s="6"/>
      <c r="G14" s="6"/>
      <c r="H14" s="6"/>
      <c r="I14" s="6"/>
      <c r="J14" s="6"/>
      <c r="K14" s="6"/>
      <c r="L14" s="6"/>
      <c r="M14" s="6"/>
      <c r="N14" s="6"/>
    </row>
    <row r="15" spans="1:19" s="7" customFormat="1" ht="15" customHeight="1">
      <c r="A15" s="19" t="s">
        <v>30</v>
      </c>
      <c r="B15" s="6">
        <v>136634</v>
      </c>
      <c r="C15" s="6">
        <v>15239</v>
      </c>
      <c r="D15" s="6">
        <v>314244</v>
      </c>
      <c r="E15" s="15">
        <v>-13975</v>
      </c>
      <c r="F15" s="6">
        <v>314244</v>
      </c>
      <c r="G15" s="6">
        <f>9298+721</f>
        <v>10019</v>
      </c>
      <c r="H15" s="6">
        <f t="shared" si="1"/>
        <v>476136</v>
      </c>
      <c r="I15" s="6">
        <v>373935</v>
      </c>
      <c r="J15" s="6">
        <f>1244+285</f>
        <v>1529</v>
      </c>
      <c r="K15" s="6">
        <v>8877</v>
      </c>
      <c r="L15" s="6">
        <v>59818</v>
      </c>
      <c r="M15" s="6">
        <v>31308</v>
      </c>
      <c r="N15" s="6">
        <v>672</v>
      </c>
    </row>
    <row r="16" spans="1:19" s="7" customFormat="1" ht="15" customHeight="1">
      <c r="A16" s="19" t="s">
        <v>31</v>
      </c>
      <c r="B16" s="6">
        <v>142908</v>
      </c>
      <c r="C16" s="6">
        <v>15239</v>
      </c>
      <c r="D16" s="6">
        <v>330442</v>
      </c>
      <c r="E16" s="15">
        <v>-14729</v>
      </c>
      <c r="F16" s="6">
        <f t="shared" si="0"/>
        <v>315713</v>
      </c>
      <c r="G16" s="6">
        <f>10008+634</f>
        <v>10642</v>
      </c>
      <c r="H16" s="6">
        <f t="shared" si="1"/>
        <v>484502</v>
      </c>
      <c r="I16" s="6">
        <v>401953</v>
      </c>
      <c r="J16" s="6">
        <f>841+256</f>
        <v>1097</v>
      </c>
      <c r="K16" s="6">
        <v>5975</v>
      </c>
      <c r="L16" s="6">
        <v>67183</v>
      </c>
      <c r="M16" s="6">
        <v>7622</v>
      </c>
      <c r="N16" s="6">
        <v>672</v>
      </c>
    </row>
    <row r="17" spans="1:14" s="7" customFormat="1" ht="15" customHeight="1">
      <c r="A17" s="19" t="s">
        <v>32</v>
      </c>
      <c r="B17" s="6">
        <v>145477</v>
      </c>
      <c r="C17" s="6">
        <v>15239</v>
      </c>
      <c r="D17" s="6">
        <v>338083</v>
      </c>
      <c r="E17" s="15">
        <v>-14599</v>
      </c>
      <c r="F17" s="6">
        <f t="shared" si="0"/>
        <v>323484</v>
      </c>
      <c r="G17" s="6">
        <f>10155+596</f>
        <v>10751</v>
      </c>
      <c r="H17" s="6">
        <f t="shared" si="1"/>
        <v>494951</v>
      </c>
      <c r="I17" s="6">
        <v>402840</v>
      </c>
      <c r="J17" s="6">
        <f>825+384</f>
        <v>1209</v>
      </c>
      <c r="K17" s="6">
        <v>6697</v>
      </c>
      <c r="L17" s="6">
        <v>67404</v>
      </c>
      <c r="M17" s="6">
        <v>16128</v>
      </c>
      <c r="N17" s="6">
        <v>672</v>
      </c>
    </row>
    <row r="18" spans="1:14" s="7" customFormat="1" ht="15" customHeight="1">
      <c r="A18" s="19" t="s">
        <v>29</v>
      </c>
      <c r="B18" s="6">
        <v>150533</v>
      </c>
      <c r="C18" s="6">
        <v>16239</v>
      </c>
      <c r="D18" s="6">
        <v>346022</v>
      </c>
      <c r="E18" s="15">
        <v>-14593</v>
      </c>
      <c r="F18" s="6">
        <v>331429</v>
      </c>
      <c r="G18" s="6">
        <f>10897+809</f>
        <v>11706</v>
      </c>
      <c r="H18" s="6">
        <v>509907</v>
      </c>
      <c r="I18" s="6">
        <v>408202</v>
      </c>
      <c r="J18" s="6">
        <v>2943</v>
      </c>
      <c r="K18" s="6">
        <v>6709</v>
      </c>
      <c r="L18" s="6">
        <v>67337</v>
      </c>
      <c r="M18" s="6">
        <v>24044</v>
      </c>
      <c r="N18" s="6">
        <v>672</v>
      </c>
    </row>
    <row r="19" spans="1:14" s="7" customFormat="1" ht="15" customHeight="1">
      <c r="A19" s="20" t="s">
        <v>23</v>
      </c>
      <c r="B19" s="6"/>
      <c r="C19" s="6"/>
      <c r="D19" s="6"/>
      <c r="E19" s="15"/>
      <c r="F19" s="6"/>
      <c r="G19" s="6"/>
      <c r="H19" s="6"/>
      <c r="I19" s="6"/>
      <c r="J19" s="6"/>
      <c r="K19" s="6"/>
      <c r="L19" s="6"/>
      <c r="M19" s="6"/>
      <c r="N19" s="6"/>
    </row>
    <row r="20" spans="1:14" s="7" customFormat="1" ht="15" customHeight="1">
      <c r="A20" s="19" t="s">
        <v>30</v>
      </c>
      <c r="B20" s="6">
        <v>163417</v>
      </c>
      <c r="C20" s="6">
        <v>16264</v>
      </c>
      <c r="D20" s="6">
        <v>347136</v>
      </c>
      <c r="E20" s="15">
        <v>-14428</v>
      </c>
      <c r="F20" s="6">
        <v>332614</v>
      </c>
      <c r="G20" s="6">
        <f>10615+945</f>
        <v>11560</v>
      </c>
      <c r="H20" s="6">
        <v>523855</v>
      </c>
      <c r="I20" s="6">
        <v>413178</v>
      </c>
      <c r="J20" s="6">
        <v>1785</v>
      </c>
      <c r="K20" s="6">
        <v>6811</v>
      </c>
      <c r="L20" s="6">
        <v>67811</v>
      </c>
      <c r="M20" s="6">
        <v>33596</v>
      </c>
      <c r="N20" s="6">
        <v>672</v>
      </c>
    </row>
    <row r="21" spans="1:14" s="7" customFormat="1" ht="15" customHeight="1">
      <c r="A21" s="19" t="s">
        <v>31</v>
      </c>
      <c r="B21" s="6">
        <v>171171</v>
      </c>
      <c r="C21" s="6">
        <v>16391</v>
      </c>
      <c r="D21" s="6">
        <v>373848</v>
      </c>
      <c r="E21" s="15">
        <v>-17551</v>
      </c>
      <c r="F21" s="6">
        <v>356297</v>
      </c>
      <c r="G21" s="6">
        <f>10573+797</f>
        <v>11370</v>
      </c>
      <c r="H21" s="6">
        <v>556656</v>
      </c>
      <c r="I21" s="6">
        <v>462207</v>
      </c>
      <c r="J21" s="6">
        <v>517</v>
      </c>
      <c r="K21" s="6">
        <v>7169</v>
      </c>
      <c r="L21" s="6">
        <v>76570</v>
      </c>
      <c r="M21" s="6">
        <v>7594</v>
      </c>
      <c r="N21" s="6">
        <v>672</v>
      </c>
    </row>
    <row r="22" spans="1:14" s="7" customFormat="1" ht="15" customHeight="1">
      <c r="A22" s="19" t="s">
        <v>32</v>
      </c>
      <c r="B22" s="6">
        <v>173658</v>
      </c>
      <c r="C22" s="6">
        <v>16699</v>
      </c>
      <c r="D22" s="6">
        <v>357663</v>
      </c>
      <c r="E22" s="15">
        <v>-17451</v>
      </c>
      <c r="F22" s="6">
        <v>339922</v>
      </c>
      <c r="G22" s="6">
        <f>10786+1340</f>
        <v>12126</v>
      </c>
      <c r="H22" s="6">
        <v>542405</v>
      </c>
      <c r="I22" s="6">
        <v>443950</v>
      </c>
      <c r="J22" s="6">
        <v>1169</v>
      </c>
      <c r="K22" s="6">
        <v>7015</v>
      </c>
      <c r="L22" s="6">
        <v>73580</v>
      </c>
      <c r="M22" s="6">
        <v>16019</v>
      </c>
      <c r="N22" s="6">
        <v>672</v>
      </c>
    </row>
    <row r="23" spans="1:14" s="7" customFormat="1" ht="15" customHeight="1">
      <c r="A23" s="19" t="s">
        <v>29</v>
      </c>
      <c r="B23" s="6">
        <v>180524</v>
      </c>
      <c r="C23" s="6">
        <v>16774</v>
      </c>
      <c r="D23" s="6">
        <v>366851</v>
      </c>
      <c r="E23" s="15">
        <v>-17431</v>
      </c>
      <c r="F23" s="6">
        <v>349130</v>
      </c>
      <c r="G23" s="6">
        <f>12128+753</f>
        <v>12881</v>
      </c>
      <c r="H23" s="6">
        <v>559309</v>
      </c>
      <c r="I23" s="6">
        <v>451912</v>
      </c>
      <c r="J23" s="6">
        <v>1183</v>
      </c>
      <c r="K23" s="6">
        <v>7087</v>
      </c>
      <c r="L23" s="6">
        <v>73460</v>
      </c>
      <c r="M23" s="6">
        <v>24995</v>
      </c>
      <c r="N23" s="6">
        <v>672</v>
      </c>
    </row>
    <row r="24" spans="1:14" s="7" customFormat="1" ht="15" customHeight="1">
      <c r="A24" s="20" t="s">
        <v>24</v>
      </c>
      <c r="B24" s="6"/>
      <c r="C24" s="6"/>
      <c r="D24" s="6"/>
      <c r="E24" s="15"/>
      <c r="F24" s="6"/>
      <c r="G24" s="6"/>
      <c r="H24" s="6"/>
      <c r="I24" s="6"/>
      <c r="J24" s="6"/>
      <c r="K24" s="6"/>
      <c r="L24" s="6"/>
      <c r="M24" s="6"/>
      <c r="N24" s="6"/>
    </row>
    <row r="25" spans="1:14" s="7" customFormat="1" ht="15" customHeight="1">
      <c r="A25" s="19" t="s">
        <v>30</v>
      </c>
      <c r="B25" s="6">
        <v>203148</v>
      </c>
      <c r="C25" s="6">
        <v>16774</v>
      </c>
      <c r="D25" s="6">
        <v>365769</v>
      </c>
      <c r="E25" s="15">
        <v>-16873</v>
      </c>
      <c r="F25" s="6">
        <v>348606</v>
      </c>
      <c r="G25" s="6">
        <f>12128+753</f>
        <v>12881</v>
      </c>
      <c r="H25" s="6">
        <v>581420</v>
      </c>
      <c r="I25" s="6">
        <v>463694</v>
      </c>
      <c r="J25" s="6">
        <v>1383</v>
      </c>
      <c r="K25" s="6">
        <v>7184</v>
      </c>
      <c r="L25" s="6">
        <v>73840</v>
      </c>
      <c r="M25" s="6">
        <v>34647</v>
      </c>
      <c r="N25" s="6">
        <v>672</v>
      </c>
    </row>
    <row r="26" spans="1:14" s="7" customFormat="1" ht="15" customHeight="1">
      <c r="A26" s="19" t="s">
        <v>31</v>
      </c>
      <c r="B26" s="6">
        <v>204836</v>
      </c>
      <c r="C26" s="6">
        <v>16714</v>
      </c>
      <c r="D26" s="6">
        <v>377079</v>
      </c>
      <c r="E26" s="15">
        <v>-19555</v>
      </c>
      <c r="F26" s="6">
        <v>357142</v>
      </c>
      <c r="G26" s="6">
        <f>12770+819</f>
        <v>13589</v>
      </c>
      <c r="H26" s="6">
        <v>592281</v>
      </c>
      <c r="I26" s="6">
        <v>491825</v>
      </c>
      <c r="J26" s="6">
        <v>1353</v>
      </c>
      <c r="K26" s="6">
        <v>7383</v>
      </c>
      <c r="L26" s="6">
        <v>82652</v>
      </c>
      <c r="M26" s="6">
        <v>8114</v>
      </c>
      <c r="N26" s="6">
        <v>672</v>
      </c>
    </row>
    <row r="27" spans="1:14" s="7" customFormat="1" ht="15" customHeight="1">
      <c r="A27" s="19" t="s">
        <v>32</v>
      </c>
      <c r="B27" s="6">
        <v>206036</v>
      </c>
      <c r="C27" s="6">
        <v>16714</v>
      </c>
      <c r="D27" s="6">
        <v>390130</v>
      </c>
      <c r="E27" s="15">
        <v>-19584</v>
      </c>
      <c r="F27" s="6">
        <v>370140</v>
      </c>
      <c r="G27" s="6">
        <f>13333+592</f>
        <v>13925</v>
      </c>
      <c r="H27" s="6">
        <v>606815</v>
      </c>
      <c r="I27" s="6">
        <v>498260</v>
      </c>
      <c r="J27" s="6">
        <v>1350</v>
      </c>
      <c r="K27" s="6">
        <v>7442</v>
      </c>
      <c r="L27" s="6">
        <v>82463</v>
      </c>
      <c r="M27" s="6">
        <v>16362</v>
      </c>
      <c r="N27" s="6">
        <v>672</v>
      </c>
    </row>
    <row r="28" spans="1:14" s="7" customFormat="1" ht="15" customHeight="1">
      <c r="A28" s="19" t="s">
        <v>29</v>
      </c>
      <c r="B28" s="6">
        <v>204259</v>
      </c>
      <c r="C28" s="6">
        <v>18239</v>
      </c>
      <c r="D28" s="6">
        <v>403032</v>
      </c>
      <c r="E28" s="15">
        <v>-19603</v>
      </c>
      <c r="F28" s="6">
        <v>383023</v>
      </c>
      <c r="G28" s="6">
        <f>13697+735</f>
        <v>14432</v>
      </c>
      <c r="H28" s="6">
        <v>619953</v>
      </c>
      <c r="I28" s="6">
        <v>501421</v>
      </c>
      <c r="J28" s="6">
        <v>2436</v>
      </c>
      <c r="K28" s="6">
        <v>7561</v>
      </c>
      <c r="L28" s="6">
        <v>82345</v>
      </c>
      <c r="M28" s="6">
        <v>25196</v>
      </c>
      <c r="N28" s="6">
        <v>672</v>
      </c>
    </row>
    <row r="29" spans="1:14" s="7" customFormat="1" ht="15" customHeight="1">
      <c r="A29" s="20" t="s">
        <v>25</v>
      </c>
      <c r="B29" s="6"/>
      <c r="C29" s="6"/>
      <c r="D29" s="6"/>
      <c r="E29" s="15"/>
      <c r="F29" s="6"/>
      <c r="G29" s="6"/>
      <c r="H29" s="6"/>
      <c r="I29" s="6"/>
      <c r="J29" s="6"/>
      <c r="K29" s="6"/>
      <c r="L29" s="6"/>
      <c r="M29" s="6"/>
      <c r="N29" s="6"/>
    </row>
    <row r="30" spans="1:14" s="7" customFormat="1" ht="15" customHeight="1">
      <c r="A30" s="19" t="s">
        <v>30</v>
      </c>
      <c r="B30" s="6">
        <v>216794</v>
      </c>
      <c r="C30" s="6">
        <v>18239</v>
      </c>
      <c r="D30" s="6">
        <v>413100</v>
      </c>
      <c r="E30" s="15">
        <v>-19506</v>
      </c>
      <c r="F30" s="6">
        <v>393203</v>
      </c>
      <c r="G30" s="6">
        <f>13315+746</f>
        <v>14061</v>
      </c>
      <c r="H30" s="6">
        <f t="shared" ref="H30:H37" si="2">B30+C30+F30+G30</f>
        <v>642297</v>
      </c>
      <c r="I30" s="6">
        <v>514103</v>
      </c>
      <c r="J30" s="6">
        <v>1313</v>
      </c>
      <c r="K30" s="6">
        <v>7675</v>
      </c>
      <c r="L30" s="6">
        <v>82978</v>
      </c>
      <c r="M30" s="6">
        <v>33602</v>
      </c>
      <c r="N30" s="6">
        <v>672</v>
      </c>
    </row>
    <row r="31" spans="1:14" s="7" customFormat="1" ht="15" customHeight="1">
      <c r="A31" s="19" t="s">
        <v>31</v>
      </c>
      <c r="B31" s="6">
        <v>220006</v>
      </c>
      <c r="C31" s="6">
        <v>18239</v>
      </c>
      <c r="D31" s="6">
        <v>423293</v>
      </c>
      <c r="E31" s="15">
        <v>-19820</v>
      </c>
      <c r="F31" s="6">
        <v>402955</v>
      </c>
      <c r="G31" s="6">
        <f>13001+774</f>
        <v>13775</v>
      </c>
      <c r="H31" s="6">
        <f t="shared" si="2"/>
        <v>654975</v>
      </c>
      <c r="I31" s="6">
        <v>543766</v>
      </c>
      <c r="J31" s="6">
        <v>1283</v>
      </c>
      <c r="K31" s="6">
        <v>7789</v>
      </c>
      <c r="L31" s="6">
        <v>90595</v>
      </c>
      <c r="M31" s="6">
        <v>9725</v>
      </c>
      <c r="N31" s="6">
        <v>672</v>
      </c>
    </row>
    <row r="32" spans="1:14" s="7" customFormat="1" ht="15" customHeight="1">
      <c r="A32" s="19" t="s">
        <v>32</v>
      </c>
      <c r="B32" s="6">
        <v>211894</v>
      </c>
      <c r="C32" s="6">
        <v>18239</v>
      </c>
      <c r="D32" s="6">
        <v>441247</v>
      </c>
      <c r="E32" s="15">
        <v>-19738</v>
      </c>
      <c r="F32" s="6">
        <v>420886</v>
      </c>
      <c r="G32" s="6">
        <f>13327+856</f>
        <v>14183</v>
      </c>
      <c r="H32" s="6">
        <f t="shared" si="2"/>
        <v>665202</v>
      </c>
      <c r="I32" s="6">
        <v>543688</v>
      </c>
      <c r="J32" s="6">
        <v>3212</v>
      </c>
      <c r="K32" s="6">
        <v>7786</v>
      </c>
      <c r="L32" s="6">
        <v>90770</v>
      </c>
      <c r="M32" s="6">
        <v>18643</v>
      </c>
      <c r="N32" s="6">
        <v>672</v>
      </c>
    </row>
    <row r="33" spans="1:14" s="7" customFormat="1" ht="15" customHeight="1">
      <c r="A33" s="19" t="s">
        <v>29</v>
      </c>
      <c r="B33" s="6">
        <v>210112</v>
      </c>
      <c r="C33" s="6">
        <v>18239</v>
      </c>
      <c r="D33" s="6">
        <v>461921</v>
      </c>
      <c r="E33" s="15">
        <v>-19655</v>
      </c>
      <c r="F33" s="6">
        <v>441640</v>
      </c>
      <c r="G33" s="6">
        <f>13325+764</f>
        <v>14089</v>
      </c>
      <c r="H33" s="6">
        <f t="shared" si="2"/>
        <v>684080</v>
      </c>
      <c r="I33" s="6">
        <v>549543</v>
      </c>
      <c r="J33" s="6">
        <v>3834</v>
      </c>
      <c r="K33" s="6">
        <v>7098</v>
      </c>
      <c r="L33" s="6">
        <v>90579</v>
      </c>
      <c r="M33" s="6">
        <v>28629</v>
      </c>
      <c r="N33" s="6">
        <v>672</v>
      </c>
    </row>
    <row r="34" spans="1:14" s="7" customFormat="1" ht="15" customHeight="1">
      <c r="A34" s="20" t="s">
        <v>26</v>
      </c>
      <c r="B34" s="6"/>
      <c r="C34" s="6"/>
      <c r="D34" s="6"/>
      <c r="E34" s="15"/>
      <c r="F34" s="6"/>
      <c r="G34" s="6"/>
      <c r="H34" s="6"/>
      <c r="I34" s="6"/>
      <c r="J34" s="6"/>
      <c r="K34" s="6"/>
      <c r="L34" s="6"/>
      <c r="M34" s="6"/>
      <c r="N34" s="6"/>
    </row>
    <row r="35" spans="1:14" s="7" customFormat="1" ht="12.75" customHeight="1">
      <c r="A35" s="19" t="s">
        <v>30</v>
      </c>
      <c r="B35" s="6">
        <v>229656</v>
      </c>
      <c r="C35" s="6">
        <v>18239</v>
      </c>
      <c r="D35" s="6">
        <v>460798</v>
      </c>
      <c r="E35" s="15">
        <v>-33875</v>
      </c>
      <c r="F35" s="6">
        <v>426297</v>
      </c>
      <c r="G35" s="6">
        <f>13143+811</f>
        <v>13954</v>
      </c>
      <c r="H35" s="6">
        <f t="shared" si="2"/>
        <v>688146</v>
      </c>
      <c r="I35" s="6">
        <v>558213</v>
      </c>
      <c r="J35" s="6">
        <v>3733</v>
      </c>
      <c r="K35" s="6">
        <v>7989</v>
      </c>
      <c r="L35" s="6">
        <v>75934</v>
      </c>
      <c r="M35" s="6">
        <v>39209</v>
      </c>
      <c r="N35" s="6">
        <v>672</v>
      </c>
    </row>
    <row r="36" spans="1:14" s="7" customFormat="1" ht="12.75" customHeight="1">
      <c r="A36" s="19" t="s">
        <v>31</v>
      </c>
      <c r="B36" s="6">
        <v>232207</v>
      </c>
      <c r="C36" s="6">
        <v>18762</v>
      </c>
      <c r="D36" s="6">
        <v>469713</v>
      </c>
      <c r="E36" s="15">
        <v>-36071</v>
      </c>
      <c r="F36" s="6">
        <v>432989</v>
      </c>
      <c r="G36" s="6">
        <f>13211+812</f>
        <v>14023</v>
      </c>
      <c r="H36" s="6">
        <f t="shared" si="2"/>
        <v>697981</v>
      </c>
      <c r="I36" s="6">
        <v>587287</v>
      </c>
      <c r="J36" s="6">
        <v>3619</v>
      </c>
      <c r="K36" s="6">
        <v>8119</v>
      </c>
      <c r="L36" s="6">
        <v>87188</v>
      </c>
      <c r="M36" s="6">
        <v>10161</v>
      </c>
      <c r="N36" s="6">
        <v>672</v>
      </c>
    </row>
    <row r="37" spans="1:14" s="7" customFormat="1" ht="12.75" customHeight="1">
      <c r="A37" s="19" t="s">
        <v>32</v>
      </c>
      <c r="B37" s="6">
        <v>233239</v>
      </c>
      <c r="C37" s="6">
        <v>18762</v>
      </c>
      <c r="D37" s="6">
        <v>483529</v>
      </c>
      <c r="E37" s="15">
        <v>-35770</v>
      </c>
      <c r="F37" s="6">
        <v>447066</v>
      </c>
      <c r="G37" s="6">
        <f>13358+1267</f>
        <v>14625</v>
      </c>
      <c r="H37" s="6">
        <f t="shared" si="2"/>
        <v>713692</v>
      </c>
      <c r="I37" s="6">
        <v>593512</v>
      </c>
      <c r="J37" s="6">
        <v>3585</v>
      </c>
      <c r="K37" s="6">
        <v>8125</v>
      </c>
      <c r="L37" s="6">
        <v>86620</v>
      </c>
      <c r="M37" s="6">
        <v>19922</v>
      </c>
      <c r="N37" s="6">
        <v>672</v>
      </c>
    </row>
    <row r="38" spans="1:14" ht="12.75">
      <c r="A38" s="19" t="s">
        <v>29</v>
      </c>
      <c r="B38" s="6">
        <v>232513</v>
      </c>
      <c r="C38" s="6">
        <v>20262</v>
      </c>
      <c r="D38" s="6">
        <v>497223</v>
      </c>
      <c r="E38" s="15">
        <v>-35686</v>
      </c>
      <c r="F38" s="6">
        <v>460844</v>
      </c>
      <c r="G38" s="6">
        <f>13580+913</f>
        <v>14493</v>
      </c>
      <c r="H38" s="6">
        <f t="shared" ref="H38" si="3">B38+C38+F38+G38</f>
        <v>728112</v>
      </c>
      <c r="I38" s="6">
        <v>597120</v>
      </c>
      <c r="J38" s="6">
        <v>5291</v>
      </c>
      <c r="K38" s="6">
        <v>8334</v>
      </c>
      <c r="L38" s="6">
        <v>86411</v>
      </c>
      <c r="M38" s="6">
        <v>29272</v>
      </c>
      <c r="N38" s="6">
        <v>672</v>
      </c>
    </row>
    <row r="39" spans="1:14" ht="12.75">
      <c r="A39" s="20" t="s">
        <v>33</v>
      </c>
      <c r="B39" s="6"/>
      <c r="C39" s="6"/>
      <c r="D39" s="6"/>
      <c r="E39" s="15"/>
      <c r="F39" s="6"/>
      <c r="G39" s="6"/>
      <c r="H39" s="6"/>
      <c r="I39" s="6"/>
      <c r="J39" s="6"/>
      <c r="K39" s="6"/>
      <c r="L39" s="6"/>
      <c r="M39" s="6"/>
      <c r="N39" s="6"/>
    </row>
    <row r="40" spans="1:14" ht="12.75">
      <c r="A40" s="19" t="s">
        <v>30</v>
      </c>
      <c r="B40" s="6">
        <v>246930</v>
      </c>
      <c r="C40" s="6">
        <v>20262</v>
      </c>
      <c r="D40" s="6">
        <v>497506</v>
      </c>
      <c r="E40" s="15">
        <v>-31631</v>
      </c>
      <c r="F40" s="6">
        <v>465875</v>
      </c>
      <c r="G40" s="6">
        <f>14027+819</f>
        <v>14846</v>
      </c>
      <c r="H40" s="6">
        <f t="shared" ref="H40:H47" si="4">B40+C40+F40+G40</f>
        <v>747913</v>
      </c>
      <c r="I40" s="6">
        <v>607927</v>
      </c>
      <c r="J40" s="6">
        <v>3519</v>
      </c>
      <c r="K40" s="6">
        <v>8353</v>
      </c>
      <c r="L40" s="6">
        <v>87306</v>
      </c>
      <c r="M40" s="6">
        <v>39004</v>
      </c>
      <c r="N40" s="6">
        <v>672</v>
      </c>
    </row>
    <row r="41" spans="1:14" ht="12.75">
      <c r="A41" s="19" t="s">
        <v>31</v>
      </c>
      <c r="B41" s="6">
        <v>250818</v>
      </c>
      <c r="C41" s="6">
        <v>20265</v>
      </c>
      <c r="D41" s="6">
        <v>509843</v>
      </c>
      <c r="E41" s="15">
        <v>-33721</v>
      </c>
      <c r="F41" s="6">
        <v>476122</v>
      </c>
      <c r="G41" s="6">
        <v>14809</v>
      </c>
      <c r="H41" s="6">
        <f t="shared" si="4"/>
        <v>762014</v>
      </c>
      <c r="I41" s="6">
        <v>638895</v>
      </c>
      <c r="J41" s="6">
        <v>3489</v>
      </c>
      <c r="K41" s="6">
        <v>8880</v>
      </c>
      <c r="L41" s="6">
        <v>99611</v>
      </c>
      <c r="M41" s="6">
        <v>9073</v>
      </c>
      <c r="N41" s="6">
        <v>672</v>
      </c>
    </row>
    <row r="42" spans="1:14" ht="12.75">
      <c r="A42" s="19" t="s">
        <v>32</v>
      </c>
      <c r="B42" s="6">
        <v>258500</v>
      </c>
      <c r="C42" s="6">
        <v>20265</v>
      </c>
      <c r="D42" s="6">
        <v>519038</v>
      </c>
      <c r="E42" s="15">
        <v>-34909</v>
      </c>
      <c r="F42" s="6">
        <v>484129</v>
      </c>
      <c r="G42" s="6">
        <v>15307</v>
      </c>
      <c r="H42" s="6">
        <f t="shared" si="4"/>
        <v>778201</v>
      </c>
      <c r="I42" s="6">
        <v>645837</v>
      </c>
      <c r="J42" s="6">
        <v>3435</v>
      </c>
      <c r="K42" s="6">
        <v>8746</v>
      </c>
      <c r="L42" s="6">
        <v>99593</v>
      </c>
      <c r="M42" s="6">
        <v>18163</v>
      </c>
      <c r="N42" s="6">
        <v>672</v>
      </c>
    </row>
    <row r="43" spans="1:14" ht="12.75">
      <c r="A43" s="19" t="s">
        <v>29</v>
      </c>
      <c r="B43" s="6">
        <v>258458</v>
      </c>
      <c r="C43" s="6">
        <v>20265</v>
      </c>
      <c r="D43" s="6">
        <v>532336</v>
      </c>
      <c r="E43" s="15">
        <v>-37942</v>
      </c>
      <c r="F43" s="6">
        <v>494394</v>
      </c>
      <c r="G43" s="6">
        <v>15481</v>
      </c>
      <c r="H43" s="6">
        <f t="shared" si="4"/>
        <v>788598</v>
      </c>
      <c r="I43" s="6">
        <v>650526</v>
      </c>
      <c r="J43" s="6">
        <v>4159</v>
      </c>
      <c r="K43" s="6">
        <v>8904</v>
      </c>
      <c r="L43" s="6">
        <v>98448</v>
      </c>
      <c r="M43" s="6">
        <v>24214</v>
      </c>
      <c r="N43" s="6">
        <v>672</v>
      </c>
    </row>
    <row r="44" spans="1:14" ht="12.75">
      <c r="A44" s="20" t="s">
        <v>34</v>
      </c>
      <c r="B44" s="6"/>
      <c r="C44" s="6"/>
      <c r="D44" s="6"/>
      <c r="E44" s="15"/>
      <c r="F44" s="6"/>
      <c r="G44" s="6"/>
      <c r="H44" s="6"/>
      <c r="I44" s="6"/>
      <c r="J44" s="6"/>
      <c r="K44" s="6"/>
      <c r="L44" s="6"/>
      <c r="M44" s="6"/>
      <c r="N44" s="6"/>
    </row>
    <row r="45" spans="1:14" ht="12.75">
      <c r="A45" s="19" t="s">
        <v>30</v>
      </c>
      <c r="B45" s="6">
        <v>281187</v>
      </c>
      <c r="C45" s="6">
        <v>12667</v>
      </c>
      <c r="D45" s="6">
        <v>531582</v>
      </c>
      <c r="E45" s="15">
        <v>-36127</v>
      </c>
      <c r="F45" s="6">
        <v>495455</v>
      </c>
      <c r="G45" s="6">
        <v>15683</v>
      </c>
      <c r="H45" s="6">
        <f t="shared" si="4"/>
        <v>804992</v>
      </c>
      <c r="I45" s="6">
        <v>659721</v>
      </c>
      <c r="J45" s="6">
        <v>3653</v>
      </c>
      <c r="K45" s="6">
        <v>11270</v>
      </c>
      <c r="L45" s="6">
        <v>98970</v>
      </c>
      <c r="M45" s="6">
        <v>36648</v>
      </c>
      <c r="N45" s="6">
        <v>672</v>
      </c>
    </row>
    <row r="46" spans="1:14" ht="12.75">
      <c r="A46" s="19" t="s">
        <v>31</v>
      </c>
      <c r="B46" s="6">
        <v>279475</v>
      </c>
      <c r="C46" s="6">
        <v>20255</v>
      </c>
      <c r="D46" s="6">
        <v>548556</v>
      </c>
      <c r="E46" s="15">
        <v>-36821</v>
      </c>
      <c r="F46" s="6">
        <v>511735</v>
      </c>
      <c r="G46" s="6">
        <v>16115</v>
      </c>
      <c r="H46" s="6">
        <f t="shared" si="4"/>
        <v>827580</v>
      </c>
      <c r="I46" s="6">
        <v>692135</v>
      </c>
      <c r="J46" s="6">
        <v>3555</v>
      </c>
      <c r="K46" s="6">
        <v>10562</v>
      </c>
      <c r="L46" s="6">
        <v>106647</v>
      </c>
      <c r="M46" s="6">
        <v>9946</v>
      </c>
      <c r="N46" s="6">
        <v>722</v>
      </c>
    </row>
    <row r="47" spans="1:14" ht="12.75">
      <c r="A47" s="19" t="s">
        <v>32</v>
      </c>
      <c r="B47" s="6">
        <v>279888</v>
      </c>
      <c r="C47" s="6">
        <v>20255</v>
      </c>
      <c r="D47" s="6">
        <v>563618</v>
      </c>
      <c r="E47" s="15">
        <v>-39342</v>
      </c>
      <c r="F47" s="6">
        <v>524276</v>
      </c>
      <c r="G47" s="6">
        <v>15914</v>
      </c>
      <c r="H47" s="6">
        <f t="shared" si="4"/>
        <v>840333</v>
      </c>
      <c r="I47" s="6">
        <v>693922</v>
      </c>
      <c r="J47" s="6">
        <v>5651</v>
      </c>
      <c r="K47" s="6">
        <v>10687</v>
      </c>
      <c r="L47" s="6">
        <v>107444</v>
      </c>
      <c r="M47" s="6">
        <v>17409</v>
      </c>
      <c r="N47" s="6">
        <v>672</v>
      </c>
    </row>
    <row r="48" spans="1:14" ht="12.75">
      <c r="A48" s="19" t="s">
        <v>29</v>
      </c>
      <c r="B48" s="6">
        <v>266326</v>
      </c>
      <c r="C48" s="6">
        <v>32663</v>
      </c>
      <c r="D48" s="6">
        <v>581272</v>
      </c>
      <c r="E48" s="15">
        <v>-39621</v>
      </c>
      <c r="F48" s="6">
        <v>541651</v>
      </c>
      <c r="G48" s="6">
        <v>16899</v>
      </c>
      <c r="H48" s="6">
        <f t="shared" ref="H48:H58" si="5">B48+C48+F48+G48</f>
        <v>857539</v>
      </c>
      <c r="I48" s="6">
        <v>699612</v>
      </c>
      <c r="J48" s="6">
        <v>6909</v>
      </c>
      <c r="K48" s="6">
        <v>10804</v>
      </c>
      <c r="L48" s="6">
        <v>107513</v>
      </c>
      <c r="M48" s="6">
        <v>26778</v>
      </c>
      <c r="N48" s="6">
        <v>672</v>
      </c>
    </row>
    <row r="49" spans="1:14" ht="12.75">
      <c r="A49" s="20" t="s">
        <v>35</v>
      </c>
    </row>
    <row r="50" spans="1:14" ht="12.75">
      <c r="A50" s="19" t="s">
        <v>30</v>
      </c>
      <c r="B50" s="6">
        <v>284358</v>
      </c>
      <c r="C50" s="6">
        <v>32643</v>
      </c>
      <c r="D50" s="6">
        <v>577813</v>
      </c>
      <c r="E50" s="15">
        <v>-38273</v>
      </c>
      <c r="F50" s="6">
        <v>539540</v>
      </c>
      <c r="G50" s="6">
        <v>16663</v>
      </c>
      <c r="H50" s="6">
        <f t="shared" si="5"/>
        <v>873204</v>
      </c>
      <c r="I50" s="6">
        <v>705520</v>
      </c>
      <c r="J50" s="6">
        <v>4248</v>
      </c>
      <c r="K50" s="6">
        <v>11151</v>
      </c>
      <c r="L50" s="6">
        <v>107021</v>
      </c>
      <c r="M50" s="6">
        <v>39274</v>
      </c>
      <c r="N50" s="6">
        <v>672</v>
      </c>
    </row>
    <row r="51" spans="1:14" ht="12.75">
      <c r="A51" s="19" t="s">
        <v>31</v>
      </c>
      <c r="B51" s="6">
        <v>247138</v>
      </c>
      <c r="C51" s="6">
        <v>64177</v>
      </c>
      <c r="D51" s="6">
        <v>573926</v>
      </c>
      <c r="E51" s="15">
        <v>-37099</v>
      </c>
      <c r="F51" s="6">
        <v>536827</v>
      </c>
      <c r="G51" s="6">
        <v>18198</v>
      </c>
      <c r="H51" s="6">
        <f t="shared" si="5"/>
        <v>866340</v>
      </c>
      <c r="I51" s="6">
        <v>723167</v>
      </c>
      <c r="J51" s="6">
        <v>4304</v>
      </c>
      <c r="K51" s="6">
        <v>11230</v>
      </c>
      <c r="L51" s="6">
        <v>112932</v>
      </c>
      <c r="M51" s="6">
        <v>9316</v>
      </c>
      <c r="N51" s="6">
        <v>672</v>
      </c>
    </row>
    <row r="52" spans="1:14" ht="12.75">
      <c r="A52" s="19" t="s">
        <v>32</v>
      </c>
      <c r="B52" s="6">
        <v>257398</v>
      </c>
      <c r="C52" s="6">
        <v>64197</v>
      </c>
      <c r="D52" s="6">
        <v>577237</v>
      </c>
      <c r="E52" s="15">
        <v>-37211</v>
      </c>
      <c r="F52" s="6">
        <v>540026</v>
      </c>
      <c r="G52" s="6">
        <v>17615</v>
      </c>
      <c r="H52" s="6">
        <f t="shared" si="5"/>
        <v>879236</v>
      </c>
      <c r="I52" s="6">
        <v>723690</v>
      </c>
      <c r="J52" s="6">
        <v>5267</v>
      </c>
      <c r="K52" s="6">
        <v>11635</v>
      </c>
      <c r="L52" s="6">
        <v>113031</v>
      </c>
      <c r="M52" s="6">
        <v>20544</v>
      </c>
      <c r="N52" s="6">
        <v>672</v>
      </c>
    </row>
    <row r="53" spans="1:14" ht="12.75">
      <c r="A53" s="19" t="s">
        <v>29</v>
      </c>
      <c r="B53" s="6">
        <v>261201</v>
      </c>
      <c r="C53" s="6">
        <v>68476</v>
      </c>
      <c r="D53" s="6">
        <v>580288</v>
      </c>
      <c r="E53" s="15">
        <v>-37918</v>
      </c>
      <c r="F53" s="6">
        <v>542370</v>
      </c>
      <c r="G53" s="6">
        <v>18458</v>
      </c>
      <c r="H53" s="6">
        <f t="shared" si="5"/>
        <v>890505</v>
      </c>
      <c r="I53" s="6">
        <v>723332</v>
      </c>
      <c r="J53" s="6">
        <v>6043</v>
      </c>
      <c r="K53" s="6">
        <v>11606</v>
      </c>
      <c r="L53" s="6">
        <v>112239</v>
      </c>
      <c r="M53" s="6">
        <v>31662</v>
      </c>
      <c r="N53" s="6">
        <v>672</v>
      </c>
    </row>
    <row r="54" spans="1:14" ht="12.75">
      <c r="A54" s="16">
        <v>2018</v>
      </c>
      <c r="B54" s="6"/>
      <c r="C54" s="6"/>
      <c r="D54" s="6"/>
      <c r="E54" s="15"/>
      <c r="F54" s="6"/>
      <c r="G54" s="6"/>
      <c r="H54" s="6"/>
      <c r="I54" s="6"/>
      <c r="J54" s="6"/>
      <c r="K54" s="6"/>
      <c r="L54" s="6"/>
      <c r="M54" s="6"/>
      <c r="N54" s="6"/>
    </row>
    <row r="55" spans="1:14" ht="12.75">
      <c r="A55" s="19" t="s">
        <v>30</v>
      </c>
      <c r="B55" s="6">
        <v>284946</v>
      </c>
      <c r="C55" s="6">
        <v>68507</v>
      </c>
      <c r="D55" s="6">
        <v>568877</v>
      </c>
      <c r="E55" s="15">
        <v>-36511</v>
      </c>
      <c r="F55" s="6">
        <f>D55+E55</f>
        <v>532366</v>
      </c>
      <c r="G55" s="6">
        <v>19670</v>
      </c>
      <c r="H55" s="6">
        <f t="shared" si="5"/>
        <v>905489</v>
      </c>
      <c r="I55" s="6">
        <v>728978</v>
      </c>
      <c r="J55" s="6">
        <v>5832</v>
      </c>
      <c r="K55" s="6">
        <v>11672</v>
      </c>
      <c r="L55" s="6">
        <v>111761</v>
      </c>
      <c r="M55" s="6">
        <v>41530</v>
      </c>
      <c r="N55" s="6">
        <v>672</v>
      </c>
    </row>
    <row r="56" spans="1:14" ht="12.75">
      <c r="A56" s="19" t="s">
        <v>31</v>
      </c>
      <c r="B56" s="6">
        <v>290653</v>
      </c>
      <c r="C56" s="6">
        <v>68598</v>
      </c>
      <c r="D56" s="6">
        <v>572209</v>
      </c>
      <c r="E56" s="15">
        <v>-36181</v>
      </c>
      <c r="F56" s="6">
        <f>D56+E56</f>
        <v>536028</v>
      </c>
      <c r="G56" s="6">
        <v>19928</v>
      </c>
      <c r="H56" s="6">
        <f t="shared" si="5"/>
        <v>915207</v>
      </c>
      <c r="I56" s="6">
        <v>756902</v>
      </c>
      <c r="J56" s="6">
        <v>5567</v>
      </c>
      <c r="K56" s="6">
        <v>11842</v>
      </c>
      <c r="L56" s="6">
        <v>122430</v>
      </c>
      <c r="M56" s="6">
        <v>11270</v>
      </c>
      <c r="N56" s="6">
        <v>672</v>
      </c>
    </row>
    <row r="57" spans="1:14" ht="12.75">
      <c r="A57" s="19" t="s">
        <v>32</v>
      </c>
      <c r="B57" s="6">
        <v>301228</v>
      </c>
      <c r="C57" s="6">
        <v>70893.299020000006</v>
      </c>
      <c r="D57" s="6">
        <v>570258</v>
      </c>
      <c r="E57" s="15">
        <v>-37971</v>
      </c>
      <c r="F57" s="6">
        <f>D57+E57</f>
        <v>532287</v>
      </c>
      <c r="G57" s="6">
        <v>19519</v>
      </c>
      <c r="H57" s="6">
        <f t="shared" si="5"/>
        <v>923927.29902000003</v>
      </c>
      <c r="I57" s="6">
        <v>759469</v>
      </c>
      <c r="J57" s="6">
        <v>4966.34184</v>
      </c>
      <c r="K57" s="6">
        <v>11915</v>
      </c>
      <c r="L57" s="6">
        <v>122007</v>
      </c>
      <c r="M57" s="6">
        <v>18498</v>
      </c>
      <c r="N57" s="6">
        <v>672.13200000000006</v>
      </c>
    </row>
    <row r="58" spans="1:14" ht="12.75">
      <c r="A58" s="19" t="s">
        <v>29</v>
      </c>
      <c r="B58" s="6">
        <v>297857</v>
      </c>
      <c r="C58" s="6">
        <v>74808</v>
      </c>
      <c r="D58" s="6">
        <v>581976</v>
      </c>
      <c r="E58" s="15">
        <v>-39674.286380000005</v>
      </c>
      <c r="F58" s="6">
        <f>D58+E58</f>
        <v>542301.71362000005</v>
      </c>
      <c r="G58" s="6">
        <v>18352.02245</v>
      </c>
      <c r="H58" s="6">
        <f t="shared" si="5"/>
        <v>933318.7360700001</v>
      </c>
      <c r="I58" s="6">
        <v>759008.63569999998</v>
      </c>
      <c r="J58" s="6">
        <v>4818.9018400000004</v>
      </c>
      <c r="K58" s="6">
        <v>12021.025529999999</v>
      </c>
      <c r="L58" s="6">
        <v>121045</v>
      </c>
      <c r="M58" s="6">
        <v>28118</v>
      </c>
      <c r="N58" s="6">
        <v>672.13200000000006</v>
      </c>
    </row>
    <row r="59" spans="1:14" ht="12.75">
      <c r="A59" s="16">
        <v>2019</v>
      </c>
      <c r="B59" s="6"/>
      <c r="C59" s="6"/>
      <c r="D59" s="6"/>
      <c r="E59" s="15"/>
      <c r="F59" s="6"/>
      <c r="G59" s="6"/>
      <c r="H59" s="6"/>
      <c r="I59" s="6"/>
      <c r="J59" s="6"/>
      <c r="K59" s="6"/>
      <c r="L59" s="6"/>
      <c r="M59" s="6"/>
      <c r="N59" s="6"/>
    </row>
    <row r="60" spans="1:14" ht="12.75">
      <c r="A60" s="19" t="s">
        <v>30</v>
      </c>
      <c r="B60" s="6">
        <v>323581</v>
      </c>
      <c r="C60" s="6">
        <v>75154</v>
      </c>
      <c r="D60" s="6">
        <v>566951</v>
      </c>
      <c r="E60" s="15">
        <v>-31942</v>
      </c>
      <c r="F60" s="6">
        <v>535009</v>
      </c>
      <c r="G60" s="6">
        <v>21862</v>
      </c>
      <c r="H60" s="6">
        <f>B60+C60+F60+G60</f>
        <v>955606</v>
      </c>
      <c r="I60" s="6">
        <v>770486.02176000003</v>
      </c>
      <c r="J60" s="6">
        <v>4610.3498799999998</v>
      </c>
      <c r="K60" s="6">
        <v>12087.181570000001</v>
      </c>
      <c r="L60" s="6">
        <v>119997.33741000001</v>
      </c>
      <c r="M60" s="6">
        <v>40213.220959999999</v>
      </c>
      <c r="N60" s="6">
        <v>672</v>
      </c>
    </row>
    <row r="61" spans="1:14" ht="12.75">
      <c r="A61" s="19" t="s">
        <v>31</v>
      </c>
      <c r="B61" s="6">
        <v>318908</v>
      </c>
      <c r="C61" s="6">
        <v>88429.236000000004</v>
      </c>
      <c r="D61" s="6">
        <v>567628.1459</v>
      </c>
      <c r="E61" s="15">
        <v>-33292</v>
      </c>
      <c r="F61" s="6">
        <v>534336.11612000002</v>
      </c>
      <c r="G61" s="6">
        <v>21872.298600000002</v>
      </c>
      <c r="H61" s="6">
        <f>B61+C61+F61+G61</f>
        <v>963545.65072000003</v>
      </c>
      <c r="I61" s="6">
        <v>803790.84517999995</v>
      </c>
      <c r="J61" s="6">
        <v>4525.3748799999994</v>
      </c>
      <c r="K61" s="6">
        <v>12249</v>
      </c>
      <c r="L61" s="6">
        <v>126443.0668</v>
      </c>
      <c r="M61" s="6">
        <v>8812.1030800000008</v>
      </c>
      <c r="N61" s="6">
        <v>672</v>
      </c>
    </row>
    <row r="62" spans="1:14" ht="12.75">
      <c r="A62" s="19" t="s">
        <v>32</v>
      </c>
      <c r="B62" s="6">
        <v>316500</v>
      </c>
      <c r="C62" s="6">
        <v>89118.580150000009</v>
      </c>
      <c r="D62" s="6">
        <v>571340.92590999999</v>
      </c>
      <c r="E62" s="15">
        <v>-31008.84287</v>
      </c>
      <c r="F62" s="6">
        <v>540332.08303999994</v>
      </c>
      <c r="G62" s="6">
        <v>23347</v>
      </c>
      <c r="H62" s="6">
        <f>B62+C62+F62+G62</f>
        <v>969297.66318999999</v>
      </c>
      <c r="I62" s="6">
        <v>801674</v>
      </c>
      <c r="J62" s="6">
        <v>3440</v>
      </c>
      <c r="K62" s="6">
        <v>12438</v>
      </c>
      <c r="L62" s="6">
        <v>125839.34708000001</v>
      </c>
      <c r="M62" s="6">
        <v>18917.109929999999</v>
      </c>
      <c r="N62" s="6">
        <v>672</v>
      </c>
    </row>
    <row r="63" spans="1:14" ht="12.75">
      <c r="A63" s="19" t="s">
        <v>29</v>
      </c>
      <c r="B63" s="6">
        <v>302750</v>
      </c>
      <c r="C63" s="6">
        <v>93109</v>
      </c>
      <c r="D63" s="6">
        <v>580109</v>
      </c>
      <c r="E63" s="15">
        <v>-27639</v>
      </c>
      <c r="F63" s="6">
        <f>D63+E63</f>
        <v>552470</v>
      </c>
      <c r="G63" s="6">
        <v>26776</v>
      </c>
      <c r="H63" s="6">
        <f>B63+C63+F63+G63</f>
        <v>975105</v>
      </c>
      <c r="I63" s="6">
        <v>799616</v>
      </c>
      <c r="J63" s="6">
        <v>3243</v>
      </c>
      <c r="K63" s="6">
        <v>12442</v>
      </c>
      <c r="L63" s="6">
        <v>125960</v>
      </c>
      <c r="M63" s="6">
        <v>27083</v>
      </c>
      <c r="N63" s="6">
        <v>672</v>
      </c>
    </row>
    <row r="64" spans="1:14" ht="12.75">
      <c r="A64" s="16">
        <v>2020</v>
      </c>
      <c r="B64" s="6"/>
      <c r="C64" s="6"/>
      <c r="D64" s="6"/>
      <c r="E64" s="15"/>
      <c r="F64" s="6"/>
      <c r="G64" s="6"/>
      <c r="H64" s="6"/>
      <c r="I64" s="6"/>
      <c r="J64" s="6"/>
      <c r="K64" s="6"/>
      <c r="L64" s="6"/>
      <c r="M64" s="6"/>
      <c r="N64" s="6"/>
    </row>
    <row r="65" spans="1:18" ht="12.75">
      <c r="A65" s="19" t="s">
        <v>30</v>
      </c>
      <c r="B65" s="6">
        <v>301492.44345999998</v>
      </c>
      <c r="C65" s="6">
        <v>96571.236000000004</v>
      </c>
      <c r="D65" s="6">
        <v>587721.18787999998</v>
      </c>
      <c r="E65" s="15">
        <v>-27041.486440000001</v>
      </c>
      <c r="F65" s="6">
        <v>560679.70143999998</v>
      </c>
      <c r="G65" s="6">
        <v>27179.04824</v>
      </c>
      <c r="H65" s="6">
        <v>985922.42914000002</v>
      </c>
      <c r="I65" s="6">
        <v>801396.67581000004</v>
      </c>
      <c r="J65" s="6">
        <v>3064.4498800000001</v>
      </c>
      <c r="K65" s="6">
        <v>12329.050670000001</v>
      </c>
      <c r="L65" s="6">
        <v>125834.841</v>
      </c>
      <c r="M65" s="6">
        <v>35501.915529999998</v>
      </c>
      <c r="N65" s="6">
        <v>936.71499999999992</v>
      </c>
    </row>
    <row r="66" spans="1:18" ht="12.75">
      <c r="A66" s="19" t="s">
        <v>31</v>
      </c>
      <c r="B66" s="6">
        <v>289019</v>
      </c>
      <c r="C66" s="6">
        <v>127397.236</v>
      </c>
      <c r="D66" s="6">
        <v>572301</v>
      </c>
      <c r="E66" s="15">
        <v>-29090</v>
      </c>
      <c r="F66" s="6">
        <f>D66+E66</f>
        <v>543211</v>
      </c>
      <c r="G66" s="6">
        <v>29132</v>
      </c>
      <c r="H66" s="6">
        <f>B66+C66+F66+G66</f>
        <v>988759.23600000003</v>
      </c>
      <c r="I66" s="6">
        <v>817914</v>
      </c>
      <c r="J66" s="6">
        <v>2979</v>
      </c>
      <c r="K66" s="6">
        <v>12368</v>
      </c>
      <c r="L66" s="6">
        <v>140731.11658</v>
      </c>
      <c r="M66" s="6">
        <v>7255</v>
      </c>
      <c r="N66" s="6">
        <v>936.71499999999992</v>
      </c>
    </row>
    <row r="67" spans="1:18" ht="12.75">
      <c r="A67" s="19" t="s">
        <v>32</v>
      </c>
      <c r="B67" s="6">
        <v>295674</v>
      </c>
      <c r="C67" s="6">
        <v>139095</v>
      </c>
      <c r="D67" s="6">
        <v>557087</v>
      </c>
      <c r="E67" s="15">
        <v>-28293</v>
      </c>
      <c r="F67" s="6">
        <f>D67+E67</f>
        <v>528794</v>
      </c>
      <c r="G67" s="6">
        <v>29083</v>
      </c>
      <c r="H67" s="6">
        <f>B67+C67+F67+G67</f>
        <v>992646</v>
      </c>
      <c r="I67" s="6">
        <v>820976</v>
      </c>
      <c r="J67" s="6">
        <v>2319</v>
      </c>
      <c r="K67" s="6">
        <v>12421</v>
      </c>
      <c r="L67" s="6">
        <v>132335</v>
      </c>
      <c r="M67" s="6">
        <v>15840</v>
      </c>
      <c r="N67" s="6">
        <v>937</v>
      </c>
    </row>
    <row r="68" spans="1:18" ht="12.75">
      <c r="A68" s="19" t="s">
        <v>29</v>
      </c>
      <c r="B68" s="6">
        <v>308618</v>
      </c>
      <c r="C68" s="6">
        <v>146671.236</v>
      </c>
      <c r="D68" s="6">
        <v>551522</v>
      </c>
      <c r="E68" s="15">
        <v>-28670</v>
      </c>
      <c r="F68" s="6">
        <f>D68+E68</f>
        <v>522852</v>
      </c>
      <c r="G68" s="6">
        <v>28980</v>
      </c>
      <c r="H68" s="6">
        <f>B68+C68+F68+G68</f>
        <v>1007121.236</v>
      </c>
      <c r="I68" s="6">
        <v>823845</v>
      </c>
      <c r="J68" s="6">
        <v>2260</v>
      </c>
      <c r="K68" s="6">
        <v>12449</v>
      </c>
      <c r="L68" s="6">
        <v>131924.79809</v>
      </c>
      <c r="M68" s="6">
        <v>28673</v>
      </c>
      <c r="N68" s="6">
        <v>937</v>
      </c>
    </row>
    <row r="69" spans="1:18" ht="12.75">
      <c r="A69" s="16">
        <v>2021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18" ht="12.75">
      <c r="A70" s="19" t="s">
        <v>30</v>
      </c>
      <c r="B70" s="6">
        <v>326218.04793</v>
      </c>
      <c r="C70" s="6">
        <v>147092.236</v>
      </c>
      <c r="D70" s="6">
        <v>532109.19577999995</v>
      </c>
      <c r="E70" s="15">
        <v>-20221.6332</v>
      </c>
      <c r="F70" s="6">
        <v>511887.56258000003</v>
      </c>
      <c r="G70" s="6">
        <v>30569.628920000003</v>
      </c>
      <c r="H70" s="6">
        <v>1015767.4754300001</v>
      </c>
      <c r="I70" s="6">
        <v>827252.03481999994</v>
      </c>
      <c r="J70" s="6">
        <v>2201.625</v>
      </c>
      <c r="K70" s="6">
        <v>12420.00411</v>
      </c>
      <c r="L70" s="6">
        <v>131465.81858999998</v>
      </c>
      <c r="M70" s="6">
        <v>34353.311399999999</v>
      </c>
      <c r="N70" s="6">
        <v>936.71499999999992</v>
      </c>
    </row>
    <row r="71" spans="1:18" ht="12.75">
      <c r="A71" s="19" t="s">
        <v>31</v>
      </c>
      <c r="B71" s="6">
        <v>345268.03346999997</v>
      </c>
      <c r="C71" s="6">
        <v>146367.236</v>
      </c>
      <c r="D71" s="6">
        <v>522888.35800999997</v>
      </c>
      <c r="E71" s="15">
        <v>-21406.565849999999</v>
      </c>
      <c r="F71" s="6">
        <v>501481.79216000001</v>
      </c>
      <c r="G71" s="6">
        <v>30871.06781</v>
      </c>
      <c r="H71" s="6">
        <v>1023988.1294399999</v>
      </c>
      <c r="I71" s="6">
        <v>850793.46577000001</v>
      </c>
      <c r="J71" s="6">
        <v>2143.5</v>
      </c>
      <c r="K71" s="6">
        <v>12491.08467</v>
      </c>
      <c r="L71" s="6">
        <v>138224.11906</v>
      </c>
      <c r="M71" s="6">
        <v>8370.4897799999999</v>
      </c>
      <c r="N71" s="6">
        <v>936.71499999999992</v>
      </c>
    </row>
    <row r="72" spans="1:18" ht="12.75">
      <c r="A72" s="19" t="s">
        <v>32</v>
      </c>
      <c r="B72" s="6">
        <v>356413.66440000001</v>
      </c>
      <c r="C72" s="6">
        <v>146252.63241000002</v>
      </c>
      <c r="D72" s="6">
        <v>515594.07571</v>
      </c>
      <c r="E72" s="15">
        <v>-21726.18016</v>
      </c>
      <c r="F72" s="6">
        <v>493867.89555000002</v>
      </c>
      <c r="G72" s="6">
        <v>31271.009890000001</v>
      </c>
      <c r="H72" s="6">
        <v>1027805.20225</v>
      </c>
      <c r="I72" s="6">
        <v>850033.03809999989</v>
      </c>
      <c r="J72" s="6">
        <v>1485.375</v>
      </c>
      <c r="K72" s="6">
        <v>12593.56688</v>
      </c>
      <c r="L72" s="6">
        <v>138301.41434000002</v>
      </c>
      <c r="M72" s="6">
        <v>17477.721859999998</v>
      </c>
      <c r="N72" s="6">
        <v>936.71499999999992</v>
      </c>
    </row>
    <row r="73" spans="1:18" ht="12.75">
      <c r="A73" s="19" t="s">
        <v>29</v>
      </c>
      <c r="B73" s="6">
        <v>357274.36796999996</v>
      </c>
      <c r="C73" s="6">
        <v>146689.236</v>
      </c>
      <c r="D73" s="6">
        <v>530071.32905000006</v>
      </c>
      <c r="E73" s="15">
        <v>-21410.129370000002</v>
      </c>
      <c r="F73" s="6">
        <v>508661.19968000002</v>
      </c>
      <c r="G73" s="6">
        <v>31391.796549999999</v>
      </c>
      <c r="H73" s="6">
        <v>1044016.6001999999</v>
      </c>
      <c r="I73" s="6">
        <v>854105.48112999997</v>
      </c>
      <c r="J73" s="6">
        <v>2741.5317500000001</v>
      </c>
      <c r="K73" s="6">
        <v>12553.09807</v>
      </c>
      <c r="L73" s="6">
        <v>138444.86236999999</v>
      </c>
      <c r="M73" s="6">
        <v>28381.707019999998</v>
      </c>
      <c r="N73" s="6">
        <v>936.71499999999992</v>
      </c>
    </row>
    <row r="74" spans="1:18" ht="12.75">
      <c r="A74" s="16">
        <v>2022</v>
      </c>
      <c r="B74" s="6"/>
      <c r="C74" s="6"/>
      <c r="D74" s="6"/>
      <c r="E74" s="15"/>
      <c r="F74" s="6"/>
      <c r="G74" s="6"/>
      <c r="H74" s="6"/>
      <c r="I74" s="6"/>
      <c r="J74" s="6"/>
      <c r="K74" s="6"/>
      <c r="L74" s="6"/>
      <c r="M74" s="6"/>
      <c r="N74" s="6"/>
    </row>
    <row r="75" spans="1:18" ht="12.75">
      <c r="A75" s="19" t="s">
        <v>30</v>
      </c>
      <c r="B75" s="6">
        <v>350732.97904999997</v>
      </c>
      <c r="C75" s="6">
        <v>152543.236</v>
      </c>
      <c r="D75" s="6">
        <v>540626.05459000007</v>
      </c>
      <c r="E75" s="15">
        <v>-21063.838629999998</v>
      </c>
      <c r="F75" s="6">
        <v>519562.21596</v>
      </c>
      <c r="G75" s="6">
        <v>31504.871739999999</v>
      </c>
      <c r="H75" s="6">
        <v>1054343.30275</v>
      </c>
      <c r="I75" s="6">
        <v>857592.41483999998</v>
      </c>
      <c r="J75" s="6">
        <v>1369.125</v>
      </c>
      <c r="K75" s="6">
        <v>12441.668310000001</v>
      </c>
      <c r="L75" s="6">
        <v>138338.71354999999</v>
      </c>
      <c r="M75" s="6">
        <v>36155.255740000001</v>
      </c>
      <c r="N75" s="6">
        <v>936.71499999999992</v>
      </c>
    </row>
    <row r="76" spans="1:18" ht="12.75">
      <c r="A76" s="19" t="s">
        <v>31</v>
      </c>
      <c r="B76" s="6">
        <v>367347.24976999999</v>
      </c>
      <c r="C76" s="6">
        <v>157512.236</v>
      </c>
      <c r="D76" s="6">
        <v>533387.74184000003</v>
      </c>
      <c r="E76" s="15">
        <v>-20916.640930000001</v>
      </c>
      <c r="F76" s="6">
        <v>512471.10091000004</v>
      </c>
      <c r="G76" s="6">
        <v>31947.455270000002</v>
      </c>
      <c r="H76" s="6">
        <v>1069278.04195</v>
      </c>
      <c r="I76" s="6">
        <v>890179.59270000004</v>
      </c>
      <c r="J76" s="6">
        <v>1311</v>
      </c>
      <c r="K76" s="6">
        <v>12551.549850000001</v>
      </c>
      <c r="L76" s="6">
        <v>146295.00341</v>
      </c>
      <c r="M76" s="6">
        <v>8118.1600699999999</v>
      </c>
      <c r="N76" s="6">
        <v>936.71499999999992</v>
      </c>
      <c r="O76" s="6"/>
      <c r="P76" s="6"/>
      <c r="Q76" s="6"/>
      <c r="R76" s="6"/>
    </row>
    <row r="77" spans="1:18" ht="12.75">
      <c r="A77" s="19" t="s">
        <v>32</v>
      </c>
      <c r="B77" s="6">
        <v>367332.63020000001</v>
      </c>
      <c r="C77" s="6">
        <v>159416.236</v>
      </c>
      <c r="D77" s="6">
        <v>535435.39473000006</v>
      </c>
      <c r="E77" s="15">
        <v>-21784.305759999999</v>
      </c>
      <c r="F77" s="6">
        <v>513651.08896999998</v>
      </c>
      <c r="G77" s="6">
        <v>31804.771940000002</v>
      </c>
      <c r="H77" s="6">
        <v>1072204.7271099999</v>
      </c>
      <c r="I77" s="6">
        <v>888608.55802</v>
      </c>
      <c r="J77" s="6">
        <v>711</v>
      </c>
      <c r="K77" s="6">
        <v>12611.930849999999</v>
      </c>
      <c r="L77" s="6">
        <v>146234.41863999999</v>
      </c>
      <c r="M77" s="6">
        <v>15553.28743</v>
      </c>
      <c r="N77" s="6">
        <v>936.71499999999992</v>
      </c>
    </row>
    <row r="78" spans="1:18" ht="12.75">
      <c r="A78" s="19" t="s">
        <v>29</v>
      </c>
      <c r="B78" s="6">
        <v>370470.25972999999</v>
      </c>
      <c r="C78" s="6">
        <v>163455.10928999999</v>
      </c>
      <c r="D78" s="6">
        <v>543235.60737999994</v>
      </c>
      <c r="E78" s="15">
        <v>-22225.511180000001</v>
      </c>
      <c r="F78" s="6">
        <v>521010.09619999997</v>
      </c>
      <c r="G78" s="6">
        <v>37711.029280000002</v>
      </c>
      <c r="H78" s="22">
        <v>1092646.4944999998</v>
      </c>
      <c r="I78" s="6">
        <v>896467.34058999992</v>
      </c>
      <c r="J78" s="6">
        <v>711</v>
      </c>
      <c r="K78" s="6">
        <v>12728.843000000001</v>
      </c>
      <c r="L78" s="6">
        <v>146701.77168999999</v>
      </c>
      <c r="M78" s="6">
        <v>27587.64861</v>
      </c>
      <c r="N78" s="6">
        <v>936.71499999999992</v>
      </c>
    </row>
    <row r="79" spans="1:18" ht="12.75">
      <c r="A79" s="16">
        <v>2023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8" ht="12.75">
      <c r="A80" s="19" t="s">
        <v>30</v>
      </c>
      <c r="B80" s="6">
        <v>385425.73870000005</v>
      </c>
      <c r="C80" s="6">
        <v>164934.25979000001</v>
      </c>
      <c r="D80" s="6">
        <v>540118.80570999999</v>
      </c>
      <c r="E80" s="15">
        <v>-20472.001219999998</v>
      </c>
      <c r="F80" s="6">
        <v>519646.80448999995</v>
      </c>
      <c r="G80" s="6">
        <v>39155.741999999998</v>
      </c>
      <c r="H80" s="6">
        <v>1109162.54498</v>
      </c>
      <c r="I80" s="6">
        <v>903196.15425000002</v>
      </c>
      <c r="J80" s="6">
        <v>711</v>
      </c>
      <c r="K80" s="6">
        <v>13740.07199</v>
      </c>
      <c r="L80" s="6">
        <v>146626.11521000002</v>
      </c>
      <c r="M80" s="6">
        <v>36209.285770000002</v>
      </c>
      <c r="N80" s="6">
        <v>936.71499999999992</v>
      </c>
    </row>
    <row r="81" spans="1:14" ht="12.75">
      <c r="A81" s="19" t="s">
        <v>31</v>
      </c>
      <c r="B81" s="6">
        <v>366268.83509999997</v>
      </c>
      <c r="C81" s="6">
        <v>198856.236</v>
      </c>
      <c r="D81" s="6">
        <v>535148.53671000001</v>
      </c>
      <c r="E81" s="15">
        <v>-18175.183129999998</v>
      </c>
      <c r="F81" s="6">
        <v>516973.35358</v>
      </c>
      <c r="G81" s="6">
        <v>41933.284810000005</v>
      </c>
      <c r="H81" s="6">
        <v>1124031.70949</v>
      </c>
      <c r="I81" s="6">
        <v>933849.49072</v>
      </c>
      <c r="J81" s="6">
        <v>720</v>
      </c>
      <c r="K81" s="6">
        <v>13864.939700000001</v>
      </c>
      <c r="L81" s="6">
        <v>155892.72573999999</v>
      </c>
      <c r="M81" s="6">
        <v>9219.5451199999989</v>
      </c>
      <c r="N81" s="6">
        <v>936.71499999999992</v>
      </c>
    </row>
    <row r="82" spans="1:14" ht="12.75">
      <c r="A82" s="19" t="s">
        <v>32</v>
      </c>
      <c r="B82" s="6">
        <v>365160.73113000003</v>
      </c>
      <c r="C82" s="6">
        <v>201216.236</v>
      </c>
      <c r="D82" s="6">
        <v>539182.60381</v>
      </c>
      <c r="E82" s="15">
        <v>-18520.508289999998</v>
      </c>
      <c r="F82" s="6">
        <v>520662.09551999997</v>
      </c>
      <c r="G82" s="6">
        <v>42741.146240000002</v>
      </c>
      <c r="H82" s="6">
        <v>1129780.2088899999</v>
      </c>
      <c r="I82" s="6">
        <v>934713.80992999999</v>
      </c>
      <c r="J82" s="6">
        <v>115</v>
      </c>
      <c r="K82" s="6">
        <v>13889.199700000001</v>
      </c>
      <c r="L82" s="6">
        <v>152966.3143</v>
      </c>
      <c r="M82" s="6">
        <v>17101.934450000001</v>
      </c>
      <c r="N82" s="6">
        <v>936.71499999999992</v>
      </c>
    </row>
    <row r="83" spans="1:14" ht="12.75">
      <c r="A83" s="19" t="s">
        <v>29</v>
      </c>
      <c r="B83" s="6">
        <v>317469.89885999996</v>
      </c>
      <c r="C83" s="6">
        <v>248626.24708999999</v>
      </c>
      <c r="D83" s="6">
        <v>560022.69539999997</v>
      </c>
      <c r="E83" s="15">
        <v>-18964.059600000001</v>
      </c>
      <c r="F83" s="6">
        <v>541058.63580000005</v>
      </c>
      <c r="G83" s="6">
        <v>46318.695960000005</v>
      </c>
      <c r="H83" s="6">
        <v>1153473.47771</v>
      </c>
      <c r="I83" s="6">
        <v>945709.94088999997</v>
      </c>
      <c r="J83" s="6">
        <v>117</v>
      </c>
      <c r="K83" s="6">
        <v>14138.260549999999</v>
      </c>
      <c r="L83" s="6">
        <v>152934.03962</v>
      </c>
      <c r="M83" s="6">
        <v>28875.891800000001</v>
      </c>
      <c r="N83" s="6">
        <v>936.71499999999992</v>
      </c>
    </row>
    <row r="84" spans="1:14" ht="12.75">
      <c r="A84" s="16">
        <v>2024</v>
      </c>
    </row>
    <row r="85" spans="1:14" ht="12.75">
      <c r="A85" s="19" t="s">
        <v>30</v>
      </c>
      <c r="B85" s="6">
        <v>339088.91667000001</v>
      </c>
      <c r="C85" s="6">
        <v>252815.93333</v>
      </c>
      <c r="D85" s="6">
        <v>553341.36739999999</v>
      </c>
      <c r="E85" s="15">
        <v>-17514.162970000001</v>
      </c>
      <c r="F85" s="6">
        <v>535827.20442999993</v>
      </c>
      <c r="G85" s="6">
        <v>48305.78037</v>
      </c>
      <c r="H85" s="6">
        <v>1176037.8348000001</v>
      </c>
      <c r="I85" s="6">
        <v>959548.40410999989</v>
      </c>
      <c r="J85" s="6">
        <v>111</v>
      </c>
      <c r="K85" s="6">
        <v>14629.81565</v>
      </c>
      <c r="L85" s="6">
        <v>152788.95406999998</v>
      </c>
      <c r="M85" s="6">
        <v>38637.289579999997</v>
      </c>
      <c r="N85" s="6">
        <v>936.71499999999992</v>
      </c>
    </row>
    <row r="86" spans="1:14" ht="12.75">
      <c r="A86" s="19" t="s">
        <v>31</v>
      </c>
      <c r="B86" s="6">
        <v>329298.40295000002</v>
      </c>
      <c r="C86" s="6">
        <v>253652.33848000001</v>
      </c>
      <c r="D86" s="6">
        <v>577805.09896999993</v>
      </c>
      <c r="E86" s="15">
        <v>-16520.653160000002</v>
      </c>
      <c r="F86" s="6">
        <v>561284.44580999995</v>
      </c>
      <c r="G86" s="6">
        <v>49385.504439999997</v>
      </c>
      <c r="H86" s="6">
        <v>1193620.6916799999</v>
      </c>
      <c r="I86" s="6">
        <v>996672.61046999996</v>
      </c>
      <c r="J86" s="6">
        <v>111</v>
      </c>
      <c r="K86" s="6">
        <v>14670.68103</v>
      </c>
      <c r="L86" s="6">
        <v>160807.09285000002</v>
      </c>
      <c r="M86" s="6">
        <v>10311.72984</v>
      </c>
      <c r="N86" s="6">
        <v>936.71499999999992</v>
      </c>
    </row>
    <row r="87" spans="1:14" ht="12.75">
      <c r="A87" s="19" t="s">
        <v>32</v>
      </c>
      <c r="B87" s="6">
        <v>342493.00149999995</v>
      </c>
      <c r="C87" s="6">
        <v>251779.51587</v>
      </c>
      <c r="D87" s="6">
        <v>584694.04233000008</v>
      </c>
      <c r="E87" s="6">
        <v>-27876.593229999999</v>
      </c>
      <c r="F87" s="6">
        <v>556817.44910000009</v>
      </c>
      <c r="G87" s="6">
        <v>52358.560920000004</v>
      </c>
      <c r="H87" s="6">
        <v>1203448.5273900002</v>
      </c>
      <c r="I87" s="6">
        <v>1004775.6160299998</v>
      </c>
      <c r="J87" s="6">
        <v>111</v>
      </c>
      <c r="K87" s="6">
        <v>15648.27584</v>
      </c>
      <c r="L87" s="6">
        <v>163111.51194</v>
      </c>
      <c r="M87" s="6">
        <v>9207.8608800000002</v>
      </c>
      <c r="N87" s="6">
        <v>936.71499999999992</v>
      </c>
    </row>
    <row r="88" spans="1:14" ht="12.75">
      <c r="A88" s="19" t="s">
        <v>29</v>
      </c>
      <c r="B88" s="6">
        <v>340574.40263000003</v>
      </c>
      <c r="C88" s="6">
        <v>254053.14062000002</v>
      </c>
      <c r="D88" s="6">
        <v>599952.50277999998</v>
      </c>
      <c r="E88" s="6">
        <v>-27972.593229999999</v>
      </c>
      <c r="F88" s="6">
        <v>571979.90954999998</v>
      </c>
      <c r="G88" s="6">
        <v>54931.957010000006</v>
      </c>
      <c r="H88" s="6">
        <v>1221539.4098100001</v>
      </c>
      <c r="I88" s="6">
        <v>1006888.3312</v>
      </c>
      <c r="J88" s="6">
        <v>111</v>
      </c>
      <c r="K88" s="6">
        <v>15717.45001</v>
      </c>
      <c r="L88" s="6">
        <v>163688.00678</v>
      </c>
      <c r="M88" s="6">
        <v>22905.12644</v>
      </c>
      <c r="N88" s="6">
        <v>936.71499999999992</v>
      </c>
    </row>
    <row r="89" spans="1:14" ht="12.75">
      <c r="A89" s="16">
        <v>2025</v>
      </c>
    </row>
    <row r="90" spans="1:14" ht="12.75">
      <c r="A90" s="19" t="s">
        <v>30</v>
      </c>
      <c r="B90" s="6">
        <v>353750.21904</v>
      </c>
      <c r="C90" s="6">
        <v>270377.18898000004</v>
      </c>
      <c r="D90" s="6">
        <v>595176.43114</v>
      </c>
      <c r="E90" s="6">
        <v>-18222.462789999998</v>
      </c>
      <c r="F90" s="6">
        <v>576953.96834999998</v>
      </c>
      <c r="G90" s="6">
        <v>56804.200410000005</v>
      </c>
      <c r="H90" s="6">
        <v>1257885.57678</v>
      </c>
      <c r="I90" s="6">
        <v>1020526.9737800001</v>
      </c>
      <c r="J90" s="6">
        <v>117</v>
      </c>
      <c r="K90" s="6">
        <v>16192.429900000001</v>
      </c>
      <c r="L90" s="6">
        <v>168900.64973</v>
      </c>
      <c r="M90" s="6">
        <v>39051.291870000001</v>
      </c>
      <c r="N90" s="6">
        <v>936.71499999999992</v>
      </c>
    </row>
  </sheetData>
  <mergeCells count="1">
    <mergeCell ref="A1:N1"/>
  </mergeCells>
  <phoneticPr fontId="0" type="noConversion"/>
  <printOptions horizontalCentered="1"/>
  <pageMargins left="0" right="0.25" top="0.5" bottom="0.25" header="0.5" footer="0.25"/>
  <pageSetup scale="90" orientation="landscape" r:id="rId1"/>
  <headerFooter>
    <oddFooter>&amp;C&amp;"Arial,Regular"&amp;P</oddFooter>
  </headerFooter>
  <ignoredErrors>
    <ignoredError sqref="A39 A34 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2008-2023</vt:lpstr>
      <vt:lpstr>CBBSOA</vt:lpstr>
      <vt:lpstr>CBBSOL</vt:lpstr>
      <vt:lpstr>FORMAT1</vt:lpstr>
      <vt:lpstr>FORMAT4</vt:lpstr>
      <vt:lpstr>FORMAT5</vt:lpstr>
      <vt:lpstr>FORMAT6</vt:lpstr>
      <vt:lpstr>FORMAT7</vt:lpstr>
      <vt:lpstr>FORMAT8</vt:lpstr>
      <vt:lpstr>MAINMENU</vt:lpstr>
      <vt:lpstr>'2008-2023'!Print_Titles</vt:lpstr>
      <vt:lpstr>TABLE1</vt:lpstr>
      <vt:lpstr>TABLE4</vt:lpstr>
      <vt:lpstr>TABLE5</vt:lpstr>
      <vt:lpstr>TABLE6</vt:lpstr>
      <vt:lpstr>TABLE7</vt:lpstr>
      <vt:lpstr>TABLE8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2014-07-09T21:43:07Z</cp:lastPrinted>
  <dcterms:created xsi:type="dcterms:W3CDTF">2001-08-29T22:10:54Z</dcterms:created>
  <dcterms:modified xsi:type="dcterms:W3CDTF">2025-05-15T19:47:15Z</dcterms:modified>
</cp:coreProperties>
</file>