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2 Other Financial Institutions\"/>
    </mc:Choice>
  </mc:AlternateContent>
  <xr:revisionPtr revIDLastSave="0" documentId="13_ncr:1_{6A610D8D-1CBD-49FE-933A-1604DE40AF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08-2025" sheetId="1" r:id="rId1"/>
  </sheets>
  <definedNames>
    <definedName name="\0">'2008-2025'!#REF!</definedName>
    <definedName name="__123Graph_A" hidden="1">'2008-2025'!#REF!</definedName>
    <definedName name="__123Graph_B" hidden="1">'2008-2025'!#REF!</definedName>
    <definedName name="__123Graph_X" hidden="1">'2008-2025'!#REF!</definedName>
    <definedName name="_Parse_Out" hidden="1">'2008-2025'!$A$2:$P$2</definedName>
    <definedName name="A">'2008-2025'!#REF!</definedName>
    <definedName name="B">'2008-2025'!#REF!</definedName>
    <definedName name="CBBSOA">'2008-2025'!$A$3:$A$3</definedName>
    <definedName name="CBBSOL">'2008-2025'!$A$6:$A$6</definedName>
    <definedName name="CBSOFL">'2008-2025'!#REF!</definedName>
    <definedName name="CONTINUE">'2008-2025'!#REF!</definedName>
    <definedName name="FAMS">'2008-2025'!#REF!</definedName>
    <definedName name="FORMAT1">'2008-2025'!$H$2:$H$6</definedName>
    <definedName name="FORMAT3">'2008-2025'!#REF!</definedName>
    <definedName name="FORMAT4">'2008-2025'!$R$2:$R$6</definedName>
    <definedName name="FORMAT5">'2008-2025'!$AB$2:$AB$6</definedName>
    <definedName name="FORMAT6">'2008-2025'!$AL$2:$AL$6</definedName>
    <definedName name="FORMAT7">'2008-2025'!$AV$2:$AV$6</definedName>
    <definedName name="FORMAT8">'2008-2025'!$BF$2:$BF$6</definedName>
    <definedName name="LCDBYS">'2008-2025'!#REF!</definedName>
    <definedName name="MAINMENU">'2008-2025'!$A$1:$B$1</definedName>
    <definedName name="PAGE1A">'2008-2025'!#REF!</definedName>
    <definedName name="PAGE1B">'2008-2025'!#REF!</definedName>
    <definedName name="PAGE1C">'2008-2025'!#REF!</definedName>
    <definedName name="PAGE3A">'2008-2025'!#REF!</definedName>
    <definedName name="PAGE3B">'2008-2025'!#REF!</definedName>
    <definedName name="PAGE3C">'2008-2025'!#REF!</definedName>
    <definedName name="PAGE3D">'2008-2025'!#REF!</definedName>
    <definedName name="PAGE4A">'2008-2025'!#REF!</definedName>
    <definedName name="PAGE4B">'2008-2025'!#REF!</definedName>
    <definedName name="PAGE4C">'2008-2025'!#REF!</definedName>
    <definedName name="PAGE4D">'2008-2025'!#REF!</definedName>
    <definedName name="PAGE5A">'2008-2025'!#REF!</definedName>
    <definedName name="PAGE5B">'2008-2025'!#REF!</definedName>
    <definedName name="PAGE5C">'2008-2025'!#REF!</definedName>
    <definedName name="PAGE5D">'2008-2025'!#REF!</definedName>
    <definedName name="PAGE6A">'2008-2025'!#REF!</definedName>
    <definedName name="PAGE6B">'2008-2025'!#REF!</definedName>
    <definedName name="PAGE6C">'2008-2025'!#REF!</definedName>
    <definedName name="PAGE6D">'2008-2025'!#REF!</definedName>
    <definedName name="PAGE7A">'2008-2025'!#REF!</definedName>
    <definedName name="PAGE7B">'2008-2025'!#REF!</definedName>
    <definedName name="PAGE7C">'2008-2025'!#REF!</definedName>
    <definedName name="PAGE7D">'2008-2025'!#REF!</definedName>
    <definedName name="PAGE8A">'2008-2025'!#REF!</definedName>
    <definedName name="PAGE8B">'2008-2025'!#REF!</definedName>
    <definedName name="PAGE8C">'2008-2025'!#REF!</definedName>
    <definedName name="PAGE8D">'2008-2025'!#REF!</definedName>
    <definedName name="Print_Area_MI" localSheetId="0">'2008-2025'!#REF!</definedName>
    <definedName name="_xlnm.Print_Titles" localSheetId="0">'2008-2025'!$1:$6</definedName>
    <definedName name="QUIT1">'2008-2025'!#REF!</definedName>
    <definedName name="QUIT3">'2008-2025'!#REF!</definedName>
    <definedName name="RETURN1">'2008-2025'!#REF!</definedName>
    <definedName name="SUBT1">'2008-2025'!#REF!</definedName>
    <definedName name="SUBT3">'2008-2025'!#REF!</definedName>
    <definedName name="SUBT4">'2008-2025'!#REF!</definedName>
    <definedName name="SUBT5">'2008-2025'!#REF!</definedName>
    <definedName name="SUBT6">'2008-2025'!#REF!</definedName>
    <definedName name="SUBT7">'2008-2025'!#REF!</definedName>
    <definedName name="SUBT8">'2008-2025'!#REF!</definedName>
    <definedName name="TABLE1">'2008-2025'!$H$1:$M$1</definedName>
    <definedName name="TABLE3">'2008-2025'!#REF!</definedName>
    <definedName name="TABLE4">'2008-2025'!$R$1:$X$1</definedName>
    <definedName name="TABLE5">'2008-2025'!$AB$1:$AH$1</definedName>
    <definedName name="TABLE6">'2008-2025'!$AL$1:$AR$1</definedName>
    <definedName name="TABLE7">'2008-2025'!$AV$1:$BB$1</definedName>
    <definedName name="TABLE8">'2008-2025'!$BF$1:$BL$1</definedName>
    <definedName name="TDBYD">'2008-2025'!#REF!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G8" i="1"/>
  <c r="J8" i="1"/>
  <c r="E10" i="1"/>
  <c r="F10" i="1" s="1"/>
  <c r="G10" i="1"/>
  <c r="J10" i="1"/>
  <c r="E11" i="1"/>
  <c r="F11" i="1" s="1"/>
  <c r="G11" i="1"/>
  <c r="J11" i="1"/>
  <c r="E12" i="1"/>
  <c r="F12" i="1" s="1"/>
  <c r="G12" i="1"/>
  <c r="J12" i="1"/>
  <c r="E13" i="1"/>
  <c r="F13" i="1" s="1"/>
  <c r="G13" i="1"/>
  <c r="J13" i="1"/>
  <c r="G15" i="1"/>
  <c r="H15" i="1" s="1"/>
  <c r="J15" i="1"/>
  <c r="F16" i="1"/>
  <c r="G16" i="1"/>
  <c r="J16" i="1"/>
  <c r="F17" i="1"/>
  <c r="G17" i="1"/>
  <c r="J17" i="1"/>
  <c r="G18" i="1"/>
  <c r="G20" i="1"/>
  <c r="G21" i="1"/>
  <c r="G22" i="1"/>
  <c r="G23" i="1"/>
  <c r="G25" i="1"/>
  <c r="G26" i="1"/>
  <c r="G27" i="1"/>
  <c r="G28" i="1"/>
  <c r="G30" i="1"/>
  <c r="H30" i="1" s="1"/>
  <c r="G31" i="1"/>
  <c r="H31" i="1" s="1"/>
  <c r="G32" i="1"/>
  <c r="H32" i="1" s="1"/>
  <c r="G33" i="1"/>
  <c r="H33" i="1" s="1"/>
  <c r="H16" i="1" l="1"/>
  <c r="H8" i="1"/>
  <c r="H12" i="1"/>
  <c r="H17" i="1"/>
  <c r="H11" i="1"/>
  <c r="H10" i="1"/>
  <c r="H13" i="1"/>
</calcChain>
</file>

<file path=xl/sharedStrings.xml><?xml version="1.0" encoding="utf-8"?>
<sst xmlns="http://schemas.openxmlformats.org/spreadsheetml/2006/main" count="108" uniqueCount="37">
  <si>
    <t>End of</t>
  </si>
  <si>
    <t>Period</t>
  </si>
  <si>
    <t xml:space="preserve">      $'000</t>
  </si>
  <si>
    <t>Total</t>
  </si>
  <si>
    <t>Assets</t>
  </si>
  <si>
    <t>Net</t>
  </si>
  <si>
    <t xml:space="preserve">Other </t>
  </si>
  <si>
    <t>Investments</t>
  </si>
  <si>
    <t>Liabilities</t>
  </si>
  <si>
    <t>Share</t>
  </si>
  <si>
    <t>Reserves</t>
  </si>
  <si>
    <t>Current Year</t>
  </si>
  <si>
    <t>Profit/(Loss)</t>
  </si>
  <si>
    <t xml:space="preserve">Asset </t>
  </si>
  <si>
    <t>Revaluation</t>
  </si>
  <si>
    <t>Balances Due</t>
  </si>
  <si>
    <t>from Banks</t>
  </si>
  <si>
    <t>Loan Loss</t>
  </si>
  <si>
    <t xml:space="preserve">Less: </t>
  </si>
  <si>
    <t>Loans</t>
  </si>
  <si>
    <t>Deposits</t>
  </si>
  <si>
    <t>Capital</t>
  </si>
  <si>
    <t>2010</t>
  </si>
  <si>
    <t>2011</t>
  </si>
  <si>
    <t>2012</t>
  </si>
  <si>
    <t>2013</t>
  </si>
  <si>
    <t>2014</t>
  </si>
  <si>
    <t>Cash and</t>
  </si>
  <si>
    <t xml:space="preserve">Total </t>
  </si>
  <si>
    <t>Dec</t>
  </si>
  <si>
    <t>Mar</t>
  </si>
  <si>
    <t>June</t>
  </si>
  <si>
    <t>Sept</t>
  </si>
  <si>
    <t>2015</t>
  </si>
  <si>
    <t>2016</t>
  </si>
  <si>
    <t>2017</t>
  </si>
  <si>
    <t>TABLE 22 CREDIT UNIONS: SUMMARY OF ASSETS AND LIABILITIES (5 Largest Credit Union)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</si>
</sst>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9">
    <font>
      <sz val="10"/>
      <name val="Courier"/>
    </font>
    <font>
      <sz val="10"/>
      <name val="CG Times (PCL6)"/>
      <family val="1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24">
    <xf numFmtId="37" fontId="0" fillId="0" borderId="0" xfId="0"/>
    <xf numFmtId="3" fontId="0" fillId="0" borderId="0" xfId="0" applyNumberFormat="1"/>
    <xf numFmtId="3" fontId="1" fillId="0" borderId="0" xfId="0" applyNumberFormat="1" applyFont="1"/>
    <xf numFmtId="3" fontId="3" fillId="0" borderId="0" xfId="0" quotePrefix="1" applyNumberFormat="1" applyFont="1" applyAlignment="1">
      <alignment horizontal="right"/>
    </xf>
    <xf numFmtId="37" fontId="4" fillId="0" borderId="0" xfId="0" applyFont="1" applyAlignment="1">
      <alignment horizontal="fill"/>
    </xf>
    <xf numFmtId="37" fontId="3" fillId="0" borderId="0" xfId="0" quotePrefix="1" applyFont="1" applyAlignment="1">
      <alignment horizontal="right"/>
    </xf>
    <xf numFmtId="37" fontId="4" fillId="0" borderId="0" xfId="0" applyFont="1"/>
    <xf numFmtId="37" fontId="2" fillId="0" borderId="0" xfId="0" applyFont="1"/>
    <xf numFmtId="37" fontId="3" fillId="0" borderId="1" xfId="0" applyFont="1" applyBorder="1" applyAlignment="1">
      <alignment horizontal="center"/>
    </xf>
    <xf numFmtId="37" fontId="5" fillId="0" borderId="1" xfId="0" applyFont="1" applyBorder="1" applyAlignment="1">
      <alignment horizontal="center"/>
    </xf>
    <xf numFmtId="37" fontId="3" fillId="0" borderId="2" xfId="0" applyFont="1" applyBorder="1" applyAlignment="1">
      <alignment horizontal="center"/>
    </xf>
    <xf numFmtId="37" fontId="5" fillId="0" borderId="2" xfId="0" applyFont="1" applyBorder="1" applyAlignment="1">
      <alignment horizontal="center"/>
    </xf>
    <xf numFmtId="37" fontId="3" fillId="0" borderId="0" xfId="0" applyFont="1" applyAlignment="1">
      <alignment horizontal="center"/>
    </xf>
    <xf numFmtId="37" fontId="7" fillId="0" borderId="0" xfId="0" applyFont="1"/>
    <xf numFmtId="37" fontId="5" fillId="0" borderId="0" xfId="0" applyFont="1" applyAlignment="1">
      <alignment horizontal="center"/>
    </xf>
    <xf numFmtId="37" fontId="6" fillId="0" borderId="0" xfId="0" applyFont="1"/>
    <xf numFmtId="164" fontId="3" fillId="0" borderId="0" xfId="0" quotePrefix="1" applyNumberFormat="1" applyFont="1" applyAlignment="1">
      <alignment horizontal="left"/>
    </xf>
    <xf numFmtId="37" fontId="3" fillId="0" borderId="3" xfId="0" applyFont="1" applyBorder="1" applyAlignment="1">
      <alignment horizontal="center"/>
    </xf>
    <xf numFmtId="37" fontId="5" fillId="0" borderId="3" xfId="0" applyFont="1" applyBorder="1" applyAlignment="1">
      <alignment horizontal="center"/>
    </xf>
    <xf numFmtId="37" fontId="4" fillId="0" borderId="0" xfId="0" applyFont="1" applyAlignment="1">
      <alignment horizontal="left"/>
    </xf>
    <xf numFmtId="164" fontId="3" fillId="0" borderId="0" xfId="0" quotePrefix="1" applyNumberFormat="1" applyFont="1"/>
    <xf numFmtId="37" fontId="0" fillId="2" borderId="0" xfId="0" applyFill="1"/>
    <xf numFmtId="37" fontId="4" fillId="0" borderId="0" xfId="0" applyFont="1" applyAlignment="1">
      <alignment horizontal="right"/>
    </xf>
    <xf numFmtId="37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S95"/>
  <sheetViews>
    <sheetView showGridLines="0" tabSelected="1" zoomScaleNormal="100" workbookViewId="0">
      <pane xSplit="1" ySplit="6" topLeftCell="B89" activePane="bottomRight" state="frozen"/>
      <selection pane="topRight" activeCell="B1" sqref="B1"/>
      <selection pane="bottomLeft" activeCell="A7" sqref="A7"/>
      <selection pane="bottomRight" sqref="A1:N1"/>
    </sheetView>
  </sheetViews>
  <sheetFormatPr defaultColWidth="9.625" defaultRowHeight="12"/>
  <cols>
    <col min="1" max="1" width="7" customWidth="1"/>
    <col min="2" max="2" width="13.375" customWidth="1"/>
    <col min="3" max="3" width="11" customWidth="1"/>
    <col min="4" max="4" width="8.75" bestFit="1" customWidth="1"/>
    <col min="5" max="5" width="9.5" bestFit="1" customWidth="1"/>
    <col min="6" max="6" width="9.75" customWidth="1"/>
    <col min="7" max="7" width="10.875" customWidth="1"/>
    <col min="8" max="9" width="10.875" bestFit="1" customWidth="1"/>
    <col min="10" max="10" width="9.875" customWidth="1"/>
    <col min="11" max="11" width="8.75" customWidth="1"/>
    <col min="12" max="12" width="9.5" customWidth="1"/>
    <col min="13" max="13" width="12.25" customWidth="1"/>
    <col min="14" max="14" width="11.125" customWidth="1"/>
    <col min="22" max="23" width="10.875" bestFit="1" customWidth="1"/>
    <col min="30" max="44" width="1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9" s="1" customFormat="1" ht="16.5">
      <c r="A1" s="23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3"/>
      <c r="P1" s="13"/>
      <c r="Q1" s="13"/>
      <c r="R1" s="13"/>
      <c r="S1" s="13"/>
    </row>
    <row r="2" spans="1:19" s="1" customFormat="1" ht="10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9" s="7" customFormat="1" ht="14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 t="s">
        <v>2</v>
      </c>
      <c r="O3" s="6"/>
    </row>
    <row r="4" spans="1:19" s="7" customFormat="1" ht="15" customHeight="1">
      <c r="A4" s="8"/>
      <c r="B4" s="8" t="s">
        <v>27</v>
      </c>
      <c r="C4" s="8"/>
      <c r="D4" s="8"/>
      <c r="E4" s="9" t="s">
        <v>18</v>
      </c>
      <c r="F4" s="8"/>
      <c r="G4" s="8"/>
      <c r="H4" s="8"/>
      <c r="I4" s="8"/>
      <c r="J4" s="8"/>
      <c r="K4" s="8"/>
      <c r="L4" s="8"/>
      <c r="M4" s="8"/>
      <c r="N4" s="8"/>
      <c r="O4" s="6"/>
    </row>
    <row r="5" spans="1:19" s="7" customFormat="1" ht="12.75">
      <c r="A5" s="10" t="s">
        <v>0</v>
      </c>
      <c r="B5" s="10" t="s">
        <v>15</v>
      </c>
      <c r="C5" s="10"/>
      <c r="D5" s="10" t="s">
        <v>3</v>
      </c>
      <c r="E5" s="11" t="s">
        <v>17</v>
      </c>
      <c r="F5" s="10" t="s">
        <v>5</v>
      </c>
      <c r="G5" s="10" t="s">
        <v>6</v>
      </c>
      <c r="H5" s="10" t="s">
        <v>28</v>
      </c>
      <c r="I5" s="10" t="s">
        <v>3</v>
      </c>
      <c r="J5" s="10" t="s">
        <v>6</v>
      </c>
      <c r="K5" s="10" t="s">
        <v>9</v>
      </c>
      <c r="L5" s="10"/>
      <c r="M5" s="10" t="s">
        <v>11</v>
      </c>
      <c r="N5" s="10" t="s">
        <v>13</v>
      </c>
      <c r="O5" s="6"/>
    </row>
    <row r="6" spans="1:19" s="7" customFormat="1" ht="15.75" customHeight="1">
      <c r="A6" s="17" t="s">
        <v>1</v>
      </c>
      <c r="B6" s="17" t="s">
        <v>16</v>
      </c>
      <c r="C6" s="17" t="s">
        <v>7</v>
      </c>
      <c r="D6" s="17" t="s">
        <v>19</v>
      </c>
      <c r="E6" s="18" t="s">
        <v>10</v>
      </c>
      <c r="F6" s="17" t="s">
        <v>19</v>
      </c>
      <c r="G6" s="17" t="s">
        <v>4</v>
      </c>
      <c r="H6" s="17" t="s">
        <v>4</v>
      </c>
      <c r="I6" s="17" t="s">
        <v>20</v>
      </c>
      <c r="J6" s="17" t="s">
        <v>8</v>
      </c>
      <c r="K6" s="17" t="s">
        <v>21</v>
      </c>
      <c r="L6" s="17" t="s">
        <v>10</v>
      </c>
      <c r="M6" s="17" t="s">
        <v>12</v>
      </c>
      <c r="N6" s="17" t="s">
        <v>14</v>
      </c>
      <c r="O6" s="6"/>
    </row>
    <row r="7" spans="1:19" s="7" customFormat="1" ht="15" customHeight="1">
      <c r="A7" s="16">
        <v>2008</v>
      </c>
      <c r="B7" s="12"/>
      <c r="C7" s="12"/>
      <c r="D7" s="12"/>
      <c r="E7" s="14"/>
      <c r="F7" s="12"/>
      <c r="G7" s="12"/>
      <c r="H7" s="12"/>
      <c r="I7" s="12"/>
      <c r="J7" s="12"/>
      <c r="K7" s="12"/>
      <c r="L7" s="12"/>
      <c r="M7" s="12"/>
      <c r="N7" s="12"/>
      <c r="O7" s="6"/>
    </row>
    <row r="8" spans="1:19" s="7" customFormat="1" ht="12.75" customHeight="1">
      <c r="A8" s="19" t="s">
        <v>29</v>
      </c>
      <c r="B8" s="6">
        <v>106793</v>
      </c>
      <c r="C8" s="6">
        <v>14739</v>
      </c>
      <c r="D8" s="6">
        <v>298580</v>
      </c>
      <c r="E8" s="15">
        <f>-12214</f>
        <v>-12214</v>
      </c>
      <c r="F8" s="6">
        <f>D8+E8</f>
        <v>286366</v>
      </c>
      <c r="G8" s="6">
        <f>9493+822</f>
        <v>10315</v>
      </c>
      <c r="H8" s="6">
        <f>B8+C8+F8+G8</f>
        <v>418213</v>
      </c>
      <c r="I8" s="6">
        <v>269593</v>
      </c>
      <c r="J8" s="6">
        <f>2207+325</f>
        <v>2532</v>
      </c>
      <c r="K8" s="6">
        <v>68887</v>
      </c>
      <c r="L8" s="6">
        <v>57227</v>
      </c>
      <c r="M8" s="6">
        <v>19415</v>
      </c>
      <c r="N8" s="6">
        <v>672</v>
      </c>
      <c r="O8" s="6"/>
    </row>
    <row r="9" spans="1:19" s="7" customFormat="1" ht="12.75" customHeight="1">
      <c r="A9" s="16">
        <v>2009</v>
      </c>
      <c r="B9" s="6"/>
      <c r="C9" s="6"/>
      <c r="D9" s="6"/>
      <c r="E9" s="15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9" s="7" customFormat="1" ht="12.75" customHeight="1">
      <c r="A10" s="19" t="s">
        <v>30</v>
      </c>
      <c r="B10" s="6">
        <v>115978</v>
      </c>
      <c r="C10" s="6">
        <v>15789</v>
      </c>
      <c r="D10" s="6">
        <v>300691</v>
      </c>
      <c r="E10" s="15">
        <f>-10885</f>
        <v>-10885</v>
      </c>
      <c r="F10" s="6">
        <f t="shared" ref="F10:F17" si="0">D10+E10</f>
        <v>289806</v>
      </c>
      <c r="G10" s="6">
        <f>9170+528</f>
        <v>9698</v>
      </c>
      <c r="H10" s="6">
        <f>B10+C10+F10+G10</f>
        <v>431271</v>
      </c>
      <c r="I10" s="6">
        <v>342036</v>
      </c>
      <c r="J10" s="6">
        <f>2032+311</f>
        <v>2343</v>
      </c>
      <c r="K10" s="6">
        <v>1483</v>
      </c>
      <c r="L10" s="6">
        <v>56746</v>
      </c>
      <c r="M10" s="6">
        <v>28106</v>
      </c>
      <c r="N10" s="6">
        <v>672</v>
      </c>
      <c r="O10" s="6"/>
    </row>
    <row r="11" spans="1:19" s="7" customFormat="1" ht="12.75" customHeight="1">
      <c r="A11" s="19" t="s">
        <v>31</v>
      </c>
      <c r="B11" s="6">
        <v>119456</v>
      </c>
      <c r="C11" s="6">
        <v>16414</v>
      </c>
      <c r="D11" s="6">
        <v>306234</v>
      </c>
      <c r="E11" s="15">
        <f>-10461</f>
        <v>-10461</v>
      </c>
      <c r="F11" s="6">
        <f t="shared" si="0"/>
        <v>295773</v>
      </c>
      <c r="G11" s="6">
        <f>9055+519</f>
        <v>9574</v>
      </c>
      <c r="H11" s="6">
        <f t="shared" ref="H11:H17" si="1">B11+C11+F11+G11</f>
        <v>441217</v>
      </c>
      <c r="I11" s="6">
        <v>364238</v>
      </c>
      <c r="J11" s="6">
        <f>1938+330</f>
        <v>2268</v>
      </c>
      <c r="K11" s="6">
        <v>1490</v>
      </c>
      <c r="L11" s="6">
        <v>65327</v>
      </c>
      <c r="M11" s="6">
        <v>7132</v>
      </c>
      <c r="N11" s="6">
        <v>672</v>
      </c>
      <c r="O11" s="6"/>
    </row>
    <row r="12" spans="1:19" s="7" customFormat="1" ht="12.75" customHeight="1">
      <c r="A12" s="19" t="s">
        <v>32</v>
      </c>
      <c r="B12" s="6">
        <v>118903</v>
      </c>
      <c r="C12" s="6">
        <v>16264</v>
      </c>
      <c r="D12" s="6">
        <v>317701</v>
      </c>
      <c r="E12" s="15">
        <f>-12831</f>
        <v>-12831</v>
      </c>
      <c r="F12" s="6">
        <f t="shared" si="0"/>
        <v>304870</v>
      </c>
      <c r="G12" s="6">
        <f>9209+400</f>
        <v>9609</v>
      </c>
      <c r="H12" s="6">
        <f t="shared" si="1"/>
        <v>449646</v>
      </c>
      <c r="I12" s="6">
        <v>369411</v>
      </c>
      <c r="J12" s="6">
        <f>2058+369</f>
        <v>2427</v>
      </c>
      <c r="K12" s="6">
        <v>1510</v>
      </c>
      <c r="L12" s="6">
        <v>61487</v>
      </c>
      <c r="M12" s="6">
        <v>14139</v>
      </c>
      <c r="N12" s="6">
        <v>672</v>
      </c>
      <c r="O12" s="6"/>
    </row>
    <row r="13" spans="1:19" s="7" customFormat="1" ht="12.75" customHeight="1">
      <c r="A13" s="19" t="s">
        <v>29</v>
      </c>
      <c r="B13" s="6">
        <v>123394</v>
      </c>
      <c r="C13" s="6">
        <v>15339</v>
      </c>
      <c r="D13" s="6">
        <v>324479</v>
      </c>
      <c r="E13" s="15">
        <f>-13965</f>
        <v>-13965</v>
      </c>
      <c r="F13" s="6">
        <f t="shared" si="0"/>
        <v>310514</v>
      </c>
      <c r="G13" s="6">
        <f>9276+792</f>
        <v>10068</v>
      </c>
      <c r="H13" s="6">
        <f t="shared" si="1"/>
        <v>459315</v>
      </c>
      <c r="I13" s="6">
        <v>372465</v>
      </c>
      <c r="J13" s="6">
        <f>2492+357</f>
        <v>2849</v>
      </c>
      <c r="K13" s="6">
        <v>1488</v>
      </c>
      <c r="L13" s="6">
        <v>59777</v>
      </c>
      <c r="M13" s="6">
        <v>22062</v>
      </c>
      <c r="N13" s="6">
        <v>672</v>
      </c>
      <c r="O13" s="6"/>
    </row>
    <row r="14" spans="1:19" s="7" customFormat="1" ht="15" customHeight="1">
      <c r="A14" s="20" t="s">
        <v>22</v>
      </c>
      <c r="B14" s="6"/>
      <c r="C14" s="6"/>
      <c r="D14" s="6"/>
      <c r="E14" s="15"/>
      <c r="F14" s="6"/>
      <c r="G14" s="6"/>
      <c r="H14" s="6"/>
      <c r="I14" s="6"/>
      <c r="J14" s="6"/>
      <c r="K14" s="6"/>
      <c r="L14" s="6"/>
      <c r="M14" s="6"/>
      <c r="N14" s="6"/>
    </row>
    <row r="15" spans="1:19" s="7" customFormat="1" ht="15" customHeight="1">
      <c r="A15" s="19" t="s">
        <v>30</v>
      </c>
      <c r="B15" s="6">
        <v>136634</v>
      </c>
      <c r="C15" s="6">
        <v>15239</v>
      </c>
      <c r="D15" s="6">
        <v>314244</v>
      </c>
      <c r="E15" s="15">
        <v>-13975</v>
      </c>
      <c r="F15" s="6">
        <v>314244</v>
      </c>
      <c r="G15" s="6">
        <f>9298+721</f>
        <v>10019</v>
      </c>
      <c r="H15" s="6">
        <f t="shared" si="1"/>
        <v>476136</v>
      </c>
      <c r="I15" s="6">
        <v>373935</v>
      </c>
      <c r="J15" s="6">
        <f>1244+285</f>
        <v>1529</v>
      </c>
      <c r="K15" s="6">
        <v>8877</v>
      </c>
      <c r="L15" s="6">
        <v>59818</v>
      </c>
      <c r="M15" s="6">
        <v>31308</v>
      </c>
      <c r="N15" s="6">
        <v>672</v>
      </c>
    </row>
    <row r="16" spans="1:19" s="7" customFormat="1" ht="15" customHeight="1">
      <c r="A16" s="19" t="s">
        <v>31</v>
      </c>
      <c r="B16" s="6">
        <v>142908</v>
      </c>
      <c r="C16" s="6">
        <v>15239</v>
      </c>
      <c r="D16" s="6">
        <v>330442</v>
      </c>
      <c r="E16" s="15">
        <v>-14729</v>
      </c>
      <c r="F16" s="6">
        <f t="shared" si="0"/>
        <v>315713</v>
      </c>
      <c r="G16" s="6">
        <f>10008+634</f>
        <v>10642</v>
      </c>
      <c r="H16" s="6">
        <f t="shared" si="1"/>
        <v>484502</v>
      </c>
      <c r="I16" s="6">
        <v>401953</v>
      </c>
      <c r="J16" s="6">
        <f>841+256</f>
        <v>1097</v>
      </c>
      <c r="K16" s="6">
        <v>5975</v>
      </c>
      <c r="L16" s="6">
        <v>67183</v>
      </c>
      <c r="M16" s="6">
        <v>7622</v>
      </c>
      <c r="N16" s="6">
        <v>672</v>
      </c>
    </row>
    <row r="17" spans="1:14" s="7" customFormat="1" ht="15" customHeight="1">
      <c r="A17" s="19" t="s">
        <v>32</v>
      </c>
      <c r="B17" s="6">
        <v>145477</v>
      </c>
      <c r="C17" s="6">
        <v>15239</v>
      </c>
      <c r="D17" s="6">
        <v>338083</v>
      </c>
      <c r="E17" s="15">
        <v>-14599</v>
      </c>
      <c r="F17" s="6">
        <f t="shared" si="0"/>
        <v>323484</v>
      </c>
      <c r="G17" s="6">
        <f>10155+596</f>
        <v>10751</v>
      </c>
      <c r="H17" s="6">
        <f t="shared" si="1"/>
        <v>494951</v>
      </c>
      <c r="I17" s="6">
        <v>402840</v>
      </c>
      <c r="J17" s="6">
        <f>825+384</f>
        <v>1209</v>
      </c>
      <c r="K17" s="6">
        <v>6697</v>
      </c>
      <c r="L17" s="6">
        <v>67404</v>
      </c>
      <c r="M17" s="6">
        <v>16128</v>
      </c>
      <c r="N17" s="6">
        <v>672</v>
      </c>
    </row>
    <row r="18" spans="1:14" s="7" customFormat="1" ht="15" customHeight="1">
      <c r="A18" s="19" t="s">
        <v>29</v>
      </c>
      <c r="B18" s="6">
        <v>150533</v>
      </c>
      <c r="C18" s="6">
        <v>16239</v>
      </c>
      <c r="D18" s="6">
        <v>346022</v>
      </c>
      <c r="E18" s="15">
        <v>-14593</v>
      </c>
      <c r="F18" s="6">
        <v>331429</v>
      </c>
      <c r="G18" s="6">
        <f>10897+809</f>
        <v>11706</v>
      </c>
      <c r="H18" s="6">
        <v>509907</v>
      </c>
      <c r="I18" s="6">
        <v>408202</v>
      </c>
      <c r="J18" s="6">
        <v>2943</v>
      </c>
      <c r="K18" s="6">
        <v>6709</v>
      </c>
      <c r="L18" s="6">
        <v>67337</v>
      </c>
      <c r="M18" s="6">
        <v>24044</v>
      </c>
      <c r="N18" s="6">
        <v>672</v>
      </c>
    </row>
    <row r="19" spans="1:14" s="7" customFormat="1" ht="15" customHeight="1">
      <c r="A19" s="20" t="s">
        <v>23</v>
      </c>
      <c r="B19" s="6"/>
      <c r="C19" s="6"/>
      <c r="D19" s="6"/>
      <c r="E19" s="15"/>
      <c r="F19" s="6"/>
      <c r="G19" s="6"/>
      <c r="H19" s="6"/>
      <c r="I19" s="6"/>
      <c r="J19" s="6"/>
      <c r="K19" s="6"/>
      <c r="L19" s="6"/>
      <c r="M19" s="6"/>
      <c r="N19" s="6"/>
    </row>
    <row r="20" spans="1:14" s="7" customFormat="1" ht="15" customHeight="1">
      <c r="A20" s="19" t="s">
        <v>30</v>
      </c>
      <c r="B20" s="6">
        <v>163417</v>
      </c>
      <c r="C20" s="6">
        <v>16264</v>
      </c>
      <c r="D20" s="6">
        <v>347136</v>
      </c>
      <c r="E20" s="15">
        <v>-14428</v>
      </c>
      <c r="F20" s="6">
        <v>332614</v>
      </c>
      <c r="G20" s="6">
        <f>10615+945</f>
        <v>11560</v>
      </c>
      <c r="H20" s="6">
        <v>523855</v>
      </c>
      <c r="I20" s="6">
        <v>413178</v>
      </c>
      <c r="J20" s="6">
        <v>1785</v>
      </c>
      <c r="K20" s="6">
        <v>6811</v>
      </c>
      <c r="L20" s="6">
        <v>67811</v>
      </c>
      <c r="M20" s="6">
        <v>33596</v>
      </c>
      <c r="N20" s="6">
        <v>672</v>
      </c>
    </row>
    <row r="21" spans="1:14" s="7" customFormat="1" ht="15" customHeight="1">
      <c r="A21" s="19" t="s">
        <v>31</v>
      </c>
      <c r="B21" s="6">
        <v>171171</v>
      </c>
      <c r="C21" s="6">
        <v>16391</v>
      </c>
      <c r="D21" s="6">
        <v>373848</v>
      </c>
      <c r="E21" s="15">
        <v>-17551</v>
      </c>
      <c r="F21" s="6">
        <v>356297</v>
      </c>
      <c r="G21" s="6">
        <f>10573+797</f>
        <v>11370</v>
      </c>
      <c r="H21" s="6">
        <v>556656</v>
      </c>
      <c r="I21" s="6">
        <v>462207</v>
      </c>
      <c r="J21" s="6">
        <v>517</v>
      </c>
      <c r="K21" s="6">
        <v>7169</v>
      </c>
      <c r="L21" s="6">
        <v>76570</v>
      </c>
      <c r="M21" s="6">
        <v>7594</v>
      </c>
      <c r="N21" s="6">
        <v>672</v>
      </c>
    </row>
    <row r="22" spans="1:14" s="7" customFormat="1" ht="15" customHeight="1">
      <c r="A22" s="19" t="s">
        <v>32</v>
      </c>
      <c r="B22" s="6">
        <v>173658</v>
      </c>
      <c r="C22" s="6">
        <v>16699</v>
      </c>
      <c r="D22" s="6">
        <v>357663</v>
      </c>
      <c r="E22" s="15">
        <v>-17451</v>
      </c>
      <c r="F22" s="6">
        <v>339922</v>
      </c>
      <c r="G22" s="6">
        <f>10786+1340</f>
        <v>12126</v>
      </c>
      <c r="H22" s="6">
        <v>542405</v>
      </c>
      <c r="I22" s="6">
        <v>443950</v>
      </c>
      <c r="J22" s="6">
        <v>1169</v>
      </c>
      <c r="K22" s="6">
        <v>7015</v>
      </c>
      <c r="L22" s="6">
        <v>73580</v>
      </c>
      <c r="M22" s="6">
        <v>16019</v>
      </c>
      <c r="N22" s="6">
        <v>672</v>
      </c>
    </row>
    <row r="23" spans="1:14" s="7" customFormat="1" ht="15" customHeight="1">
      <c r="A23" s="19" t="s">
        <v>29</v>
      </c>
      <c r="B23" s="6">
        <v>180524</v>
      </c>
      <c r="C23" s="6">
        <v>16774</v>
      </c>
      <c r="D23" s="6">
        <v>366851</v>
      </c>
      <c r="E23" s="15">
        <v>-17431</v>
      </c>
      <c r="F23" s="6">
        <v>349130</v>
      </c>
      <c r="G23" s="6">
        <f>12128+753</f>
        <v>12881</v>
      </c>
      <c r="H23" s="6">
        <v>559309</v>
      </c>
      <c r="I23" s="6">
        <v>451912</v>
      </c>
      <c r="J23" s="6">
        <v>1183</v>
      </c>
      <c r="K23" s="6">
        <v>7087</v>
      </c>
      <c r="L23" s="6">
        <v>73460</v>
      </c>
      <c r="M23" s="6">
        <v>24995</v>
      </c>
      <c r="N23" s="6">
        <v>672</v>
      </c>
    </row>
    <row r="24" spans="1:14" s="7" customFormat="1" ht="15" customHeight="1">
      <c r="A24" s="20" t="s">
        <v>24</v>
      </c>
      <c r="B24" s="6"/>
      <c r="C24" s="6"/>
      <c r="D24" s="6"/>
      <c r="E24" s="15"/>
      <c r="F24" s="6"/>
      <c r="G24" s="6"/>
      <c r="H24" s="6"/>
      <c r="I24" s="6"/>
      <c r="J24" s="6"/>
      <c r="K24" s="6"/>
      <c r="L24" s="6"/>
      <c r="M24" s="6"/>
      <c r="N24" s="6"/>
    </row>
    <row r="25" spans="1:14" s="7" customFormat="1" ht="15" customHeight="1">
      <c r="A25" s="19" t="s">
        <v>30</v>
      </c>
      <c r="B25" s="6">
        <v>203148</v>
      </c>
      <c r="C25" s="6">
        <v>16774</v>
      </c>
      <c r="D25" s="6">
        <v>365769</v>
      </c>
      <c r="E25" s="15">
        <v>-16873</v>
      </c>
      <c r="F25" s="6">
        <v>348606</v>
      </c>
      <c r="G25" s="6">
        <f>12128+753</f>
        <v>12881</v>
      </c>
      <c r="H25" s="6">
        <v>581420</v>
      </c>
      <c r="I25" s="6">
        <v>463694</v>
      </c>
      <c r="J25" s="6">
        <v>1383</v>
      </c>
      <c r="K25" s="6">
        <v>7184</v>
      </c>
      <c r="L25" s="6">
        <v>73840</v>
      </c>
      <c r="M25" s="6">
        <v>34647</v>
      </c>
      <c r="N25" s="6">
        <v>672</v>
      </c>
    </row>
    <row r="26" spans="1:14" s="7" customFormat="1" ht="15" customHeight="1">
      <c r="A26" s="19" t="s">
        <v>31</v>
      </c>
      <c r="B26" s="6">
        <v>204836</v>
      </c>
      <c r="C26" s="6">
        <v>16714</v>
      </c>
      <c r="D26" s="6">
        <v>377079</v>
      </c>
      <c r="E26" s="15">
        <v>-19555</v>
      </c>
      <c r="F26" s="6">
        <v>357142</v>
      </c>
      <c r="G26" s="6">
        <f>12770+819</f>
        <v>13589</v>
      </c>
      <c r="H26" s="6">
        <v>592281</v>
      </c>
      <c r="I26" s="6">
        <v>491825</v>
      </c>
      <c r="J26" s="6">
        <v>1353</v>
      </c>
      <c r="K26" s="6">
        <v>7383</v>
      </c>
      <c r="L26" s="6">
        <v>82652</v>
      </c>
      <c r="M26" s="6">
        <v>8114</v>
      </c>
      <c r="N26" s="6">
        <v>672</v>
      </c>
    </row>
    <row r="27" spans="1:14" s="7" customFormat="1" ht="15" customHeight="1">
      <c r="A27" s="19" t="s">
        <v>32</v>
      </c>
      <c r="B27" s="6">
        <v>206036</v>
      </c>
      <c r="C27" s="6">
        <v>16714</v>
      </c>
      <c r="D27" s="6">
        <v>390130</v>
      </c>
      <c r="E27" s="15">
        <v>-19584</v>
      </c>
      <c r="F27" s="6">
        <v>370140</v>
      </c>
      <c r="G27" s="6">
        <f>13333+592</f>
        <v>13925</v>
      </c>
      <c r="H27" s="6">
        <v>606815</v>
      </c>
      <c r="I27" s="6">
        <v>498260</v>
      </c>
      <c r="J27" s="6">
        <v>1350</v>
      </c>
      <c r="K27" s="6">
        <v>7442</v>
      </c>
      <c r="L27" s="6">
        <v>82463</v>
      </c>
      <c r="M27" s="6">
        <v>16362</v>
      </c>
      <c r="N27" s="6">
        <v>672</v>
      </c>
    </row>
    <row r="28" spans="1:14" s="7" customFormat="1" ht="15" customHeight="1">
      <c r="A28" s="19" t="s">
        <v>29</v>
      </c>
      <c r="B28" s="6">
        <v>204259</v>
      </c>
      <c r="C28" s="6">
        <v>18239</v>
      </c>
      <c r="D28" s="6">
        <v>403032</v>
      </c>
      <c r="E28" s="15">
        <v>-19603</v>
      </c>
      <c r="F28" s="6">
        <v>383023</v>
      </c>
      <c r="G28" s="6">
        <f>13697+735</f>
        <v>14432</v>
      </c>
      <c r="H28" s="6">
        <v>619953</v>
      </c>
      <c r="I28" s="6">
        <v>501421</v>
      </c>
      <c r="J28" s="6">
        <v>2436</v>
      </c>
      <c r="K28" s="6">
        <v>7561</v>
      </c>
      <c r="L28" s="6">
        <v>82345</v>
      </c>
      <c r="M28" s="6">
        <v>25196</v>
      </c>
      <c r="N28" s="6">
        <v>672</v>
      </c>
    </row>
    <row r="29" spans="1:14" s="7" customFormat="1" ht="15" customHeight="1">
      <c r="A29" s="20" t="s">
        <v>25</v>
      </c>
      <c r="B29" s="6"/>
      <c r="C29" s="6"/>
      <c r="D29" s="6"/>
      <c r="E29" s="15"/>
      <c r="F29" s="6"/>
      <c r="G29" s="6"/>
      <c r="H29" s="6"/>
      <c r="I29" s="6"/>
      <c r="J29" s="6"/>
      <c r="K29" s="6"/>
      <c r="L29" s="6"/>
      <c r="M29" s="6"/>
      <c r="N29" s="6"/>
    </row>
    <row r="30" spans="1:14" s="7" customFormat="1" ht="15" customHeight="1">
      <c r="A30" s="19" t="s">
        <v>30</v>
      </c>
      <c r="B30" s="6">
        <v>216794</v>
      </c>
      <c r="C30" s="6">
        <v>18239</v>
      </c>
      <c r="D30" s="6">
        <v>413100</v>
      </c>
      <c r="E30" s="15">
        <v>-19506</v>
      </c>
      <c r="F30" s="6">
        <v>393203</v>
      </c>
      <c r="G30" s="6">
        <f>13315+746</f>
        <v>14061</v>
      </c>
      <c r="H30" s="6">
        <f t="shared" ref="H30:H33" si="2">B30+C30+F30+G30</f>
        <v>642297</v>
      </c>
      <c r="I30" s="6">
        <v>514103</v>
      </c>
      <c r="J30" s="6">
        <v>1313</v>
      </c>
      <c r="K30" s="6">
        <v>7675</v>
      </c>
      <c r="L30" s="6">
        <v>82978</v>
      </c>
      <c r="M30" s="6">
        <v>33602</v>
      </c>
      <c r="N30" s="6">
        <v>672</v>
      </c>
    </row>
    <row r="31" spans="1:14" s="7" customFormat="1" ht="15" customHeight="1">
      <c r="A31" s="19" t="s">
        <v>31</v>
      </c>
      <c r="B31" s="6">
        <v>220006</v>
      </c>
      <c r="C31" s="6">
        <v>18239</v>
      </c>
      <c r="D31" s="6">
        <v>423293</v>
      </c>
      <c r="E31" s="15">
        <v>-19820</v>
      </c>
      <c r="F31" s="6">
        <v>402955</v>
      </c>
      <c r="G31" s="6">
        <f>13001+774</f>
        <v>13775</v>
      </c>
      <c r="H31" s="6">
        <f t="shared" si="2"/>
        <v>654975</v>
      </c>
      <c r="I31" s="6">
        <v>543766</v>
      </c>
      <c r="J31" s="6">
        <v>1283</v>
      </c>
      <c r="K31" s="6">
        <v>7789</v>
      </c>
      <c r="L31" s="6">
        <v>90595</v>
      </c>
      <c r="M31" s="6">
        <v>9725</v>
      </c>
      <c r="N31" s="6">
        <v>672</v>
      </c>
    </row>
    <row r="32" spans="1:14" s="7" customFormat="1" ht="15" customHeight="1">
      <c r="A32" s="19" t="s">
        <v>32</v>
      </c>
      <c r="B32" s="6">
        <v>211894</v>
      </c>
      <c r="C32" s="6">
        <v>18239</v>
      </c>
      <c r="D32" s="6">
        <v>441247</v>
      </c>
      <c r="E32" s="15">
        <v>-19738</v>
      </c>
      <c r="F32" s="6">
        <v>420886</v>
      </c>
      <c r="G32" s="6">
        <f>13327+856</f>
        <v>14183</v>
      </c>
      <c r="H32" s="6">
        <f t="shared" si="2"/>
        <v>665202</v>
      </c>
      <c r="I32" s="6">
        <v>543688</v>
      </c>
      <c r="J32" s="6">
        <v>3212</v>
      </c>
      <c r="K32" s="6">
        <v>7786</v>
      </c>
      <c r="L32" s="6">
        <v>90770</v>
      </c>
      <c r="M32" s="6">
        <v>18643</v>
      </c>
      <c r="N32" s="6">
        <v>672</v>
      </c>
    </row>
    <row r="33" spans="1:14" s="7" customFormat="1" ht="15" customHeight="1">
      <c r="A33" s="19" t="s">
        <v>29</v>
      </c>
      <c r="B33" s="6">
        <v>210112</v>
      </c>
      <c r="C33" s="6">
        <v>18239</v>
      </c>
      <c r="D33" s="6">
        <v>461921</v>
      </c>
      <c r="E33" s="15">
        <v>-19655</v>
      </c>
      <c r="F33" s="6">
        <v>441640</v>
      </c>
      <c r="G33" s="6">
        <f>13325+764</f>
        <v>14089</v>
      </c>
      <c r="H33" s="6">
        <f t="shared" si="2"/>
        <v>684080</v>
      </c>
      <c r="I33" s="6">
        <v>549543</v>
      </c>
      <c r="J33" s="6">
        <v>3834</v>
      </c>
      <c r="K33" s="6">
        <v>7098</v>
      </c>
      <c r="L33" s="6">
        <v>90579</v>
      </c>
      <c r="M33" s="6">
        <v>28629</v>
      </c>
      <c r="N33" s="6">
        <v>672</v>
      </c>
    </row>
    <row r="34" spans="1:14" s="7" customFormat="1" ht="15" customHeight="1">
      <c r="A34" s="20" t="s">
        <v>26</v>
      </c>
      <c r="B34" s="6"/>
      <c r="C34" s="6"/>
      <c r="D34" s="6"/>
      <c r="E34" s="15"/>
      <c r="F34" s="6"/>
      <c r="G34" s="6"/>
      <c r="H34" s="6"/>
      <c r="I34" s="6"/>
      <c r="J34" s="6"/>
      <c r="K34" s="6"/>
      <c r="L34" s="6"/>
      <c r="M34" s="6"/>
      <c r="N34" s="6"/>
    </row>
    <row r="35" spans="1:14" s="7" customFormat="1" ht="12.75" customHeight="1">
      <c r="A35" s="19" t="s">
        <v>30</v>
      </c>
      <c r="B35" s="6">
        <v>229656</v>
      </c>
      <c r="C35" s="6">
        <v>16932</v>
      </c>
      <c r="D35" s="6">
        <v>460798</v>
      </c>
      <c r="E35" s="15">
        <v>-34501</v>
      </c>
      <c r="F35" s="6">
        <v>426297</v>
      </c>
      <c r="G35" s="6">
        <v>13954</v>
      </c>
      <c r="H35" s="6">
        <v>686839</v>
      </c>
      <c r="I35" s="6">
        <v>558213</v>
      </c>
      <c r="J35" s="6">
        <v>3733</v>
      </c>
      <c r="K35" s="6">
        <v>7989</v>
      </c>
      <c r="L35" s="6">
        <v>75934</v>
      </c>
      <c r="M35" s="6">
        <v>39209</v>
      </c>
      <c r="N35" s="6">
        <v>672</v>
      </c>
    </row>
    <row r="36" spans="1:14" s="7" customFormat="1" ht="12.75" customHeight="1">
      <c r="A36" s="19" t="s">
        <v>31</v>
      </c>
      <c r="B36" s="6">
        <v>232207</v>
      </c>
      <c r="C36" s="6">
        <v>16955</v>
      </c>
      <c r="D36" s="6">
        <v>469713</v>
      </c>
      <c r="E36" s="15">
        <v>-36724</v>
      </c>
      <c r="F36" s="6">
        <v>432989</v>
      </c>
      <c r="G36" s="6">
        <v>14023</v>
      </c>
      <c r="H36" s="6">
        <v>696174</v>
      </c>
      <c r="I36" s="6">
        <v>587287</v>
      </c>
      <c r="J36" s="6">
        <v>3619</v>
      </c>
      <c r="K36" s="6">
        <v>8119</v>
      </c>
      <c r="L36" s="6">
        <v>87188</v>
      </c>
      <c r="M36" s="6">
        <v>10161</v>
      </c>
      <c r="N36" s="6">
        <v>672</v>
      </c>
    </row>
    <row r="37" spans="1:14" s="7" customFormat="1" ht="12.75" customHeight="1">
      <c r="A37" s="19" t="s">
        <v>32</v>
      </c>
      <c r="B37" s="6">
        <v>233239</v>
      </c>
      <c r="C37" s="6">
        <v>16955</v>
      </c>
      <c r="D37" s="6">
        <v>483529</v>
      </c>
      <c r="E37" s="15">
        <v>-36463</v>
      </c>
      <c r="F37" s="6">
        <v>447066</v>
      </c>
      <c r="G37" s="6">
        <v>14625</v>
      </c>
      <c r="H37" s="6">
        <v>711885</v>
      </c>
      <c r="I37" s="6">
        <v>593512</v>
      </c>
      <c r="J37" s="6">
        <v>3585</v>
      </c>
      <c r="K37" s="6">
        <v>8125</v>
      </c>
      <c r="L37" s="6">
        <v>86620</v>
      </c>
      <c r="M37" s="6">
        <v>19922</v>
      </c>
      <c r="N37" s="6">
        <v>672</v>
      </c>
    </row>
    <row r="38" spans="1:14" ht="12.75">
      <c r="A38" s="19" t="s">
        <v>29</v>
      </c>
      <c r="B38" s="6">
        <v>232513</v>
      </c>
      <c r="C38" s="6">
        <v>18455</v>
      </c>
      <c r="D38" s="6">
        <v>497223</v>
      </c>
      <c r="E38" s="15">
        <v>-36379</v>
      </c>
      <c r="F38" s="6">
        <v>460844</v>
      </c>
      <c r="G38" s="6">
        <v>14493</v>
      </c>
      <c r="H38" s="6">
        <v>726305</v>
      </c>
      <c r="I38" s="6">
        <v>597120</v>
      </c>
      <c r="J38" s="6">
        <v>5291</v>
      </c>
      <c r="K38" s="6">
        <v>8334</v>
      </c>
      <c r="L38" s="6">
        <v>86411</v>
      </c>
      <c r="M38" s="6">
        <v>29272</v>
      </c>
      <c r="N38" s="6">
        <v>672</v>
      </c>
    </row>
    <row r="39" spans="1:14" ht="12.75">
      <c r="A39" s="20" t="s">
        <v>33</v>
      </c>
      <c r="B39" s="6"/>
      <c r="C39" s="6"/>
      <c r="D39" s="6"/>
      <c r="E39" s="15"/>
      <c r="F39" s="6"/>
      <c r="G39" s="6"/>
      <c r="H39" s="6"/>
      <c r="I39" s="6"/>
      <c r="J39" s="6"/>
      <c r="K39" s="6"/>
      <c r="L39" s="6"/>
      <c r="M39" s="6"/>
      <c r="N39" s="6"/>
    </row>
    <row r="40" spans="1:14" ht="12.75">
      <c r="A40" s="19" t="s">
        <v>30</v>
      </c>
      <c r="B40" s="6">
        <v>246930</v>
      </c>
      <c r="C40" s="6">
        <v>18455</v>
      </c>
      <c r="D40" s="6">
        <v>497506</v>
      </c>
      <c r="E40" s="15">
        <v>-31631</v>
      </c>
      <c r="F40" s="6">
        <v>465875</v>
      </c>
      <c r="G40" s="6">
        <v>14846</v>
      </c>
      <c r="H40" s="6">
        <v>746106</v>
      </c>
      <c r="I40" s="6">
        <v>607927</v>
      </c>
      <c r="J40" s="6">
        <v>3519</v>
      </c>
      <c r="K40" s="6">
        <v>8353</v>
      </c>
      <c r="L40" s="6">
        <v>87306</v>
      </c>
      <c r="M40" s="6">
        <v>39004</v>
      </c>
      <c r="N40" s="6">
        <v>672</v>
      </c>
    </row>
    <row r="41" spans="1:14" ht="12.75">
      <c r="A41" s="19" t="s">
        <v>31</v>
      </c>
      <c r="B41" s="6">
        <v>250818</v>
      </c>
      <c r="C41" s="6">
        <v>18458</v>
      </c>
      <c r="D41" s="6">
        <v>509843</v>
      </c>
      <c r="E41" s="15">
        <v>-33721</v>
      </c>
      <c r="F41" s="6">
        <v>476122</v>
      </c>
      <c r="G41" s="6">
        <v>14809</v>
      </c>
      <c r="H41" s="6">
        <v>760207</v>
      </c>
      <c r="I41" s="6">
        <v>640384</v>
      </c>
      <c r="J41" s="6">
        <v>3489</v>
      </c>
      <c r="K41" s="6">
        <v>7391</v>
      </c>
      <c r="L41" s="6">
        <v>96502</v>
      </c>
      <c r="M41" s="6">
        <v>12180</v>
      </c>
      <c r="N41" s="6">
        <v>672</v>
      </c>
    </row>
    <row r="42" spans="1:14" ht="12.75">
      <c r="A42" s="19" t="s">
        <v>32</v>
      </c>
      <c r="B42" s="6">
        <v>258500</v>
      </c>
      <c r="C42" s="6">
        <v>18458</v>
      </c>
      <c r="D42" s="6">
        <v>519038</v>
      </c>
      <c r="E42" s="15">
        <v>-34909</v>
      </c>
      <c r="F42" s="6">
        <v>484129</v>
      </c>
      <c r="G42" s="6">
        <v>15307</v>
      </c>
      <c r="H42" s="6">
        <v>776394</v>
      </c>
      <c r="I42" s="6">
        <v>645837</v>
      </c>
      <c r="J42" s="6">
        <v>3435</v>
      </c>
      <c r="K42" s="6">
        <v>7220</v>
      </c>
      <c r="L42" s="6">
        <v>99593</v>
      </c>
      <c r="M42" s="6">
        <v>18163</v>
      </c>
      <c r="N42" s="6">
        <v>672</v>
      </c>
    </row>
    <row r="43" spans="1:14" ht="12.75">
      <c r="A43" s="19" t="s">
        <v>29</v>
      </c>
      <c r="B43" s="6">
        <v>258458</v>
      </c>
      <c r="C43" s="6">
        <v>20265</v>
      </c>
      <c r="D43" s="6">
        <v>532336</v>
      </c>
      <c r="E43" s="15">
        <v>-37942</v>
      </c>
      <c r="F43" s="6">
        <v>494394</v>
      </c>
      <c r="G43" s="6">
        <v>15481</v>
      </c>
      <c r="H43" s="6">
        <v>788598</v>
      </c>
      <c r="I43" s="6">
        <v>650526</v>
      </c>
      <c r="J43" s="6">
        <v>4159</v>
      </c>
      <c r="K43" s="6">
        <v>8904</v>
      </c>
      <c r="L43" s="6">
        <v>98448</v>
      </c>
      <c r="M43" s="6">
        <v>24214</v>
      </c>
      <c r="N43" s="6">
        <v>672</v>
      </c>
    </row>
    <row r="44" spans="1:14" ht="12.75">
      <c r="A44" s="20" t="s">
        <v>34</v>
      </c>
      <c r="B44" s="6"/>
      <c r="C44" s="6"/>
      <c r="D44" s="6"/>
      <c r="E44" s="15"/>
      <c r="F44" s="6"/>
      <c r="G44" s="6"/>
      <c r="H44" s="6"/>
      <c r="I44" s="6"/>
      <c r="J44" s="6"/>
      <c r="K44" s="6"/>
      <c r="L44" s="6"/>
      <c r="M44" s="6"/>
      <c r="N44" s="6"/>
    </row>
    <row r="45" spans="1:14" ht="12.75">
      <c r="A45" s="19" t="s">
        <v>30</v>
      </c>
      <c r="B45" s="6">
        <v>281187</v>
      </c>
      <c r="C45" s="6">
        <v>20265</v>
      </c>
      <c r="D45" s="6">
        <v>531582</v>
      </c>
      <c r="E45" s="15">
        <v>-36127</v>
      </c>
      <c r="F45" s="6">
        <v>495455</v>
      </c>
      <c r="G45" s="6">
        <v>15683</v>
      </c>
      <c r="H45" s="6">
        <v>812590</v>
      </c>
      <c r="I45" s="6">
        <v>659721</v>
      </c>
      <c r="J45" s="6">
        <v>3653</v>
      </c>
      <c r="K45" s="6">
        <v>11270</v>
      </c>
      <c r="L45" s="6">
        <v>98970</v>
      </c>
      <c r="M45" s="6">
        <v>36648</v>
      </c>
      <c r="N45" s="6">
        <v>672</v>
      </c>
    </row>
    <row r="46" spans="1:14" ht="12.75">
      <c r="A46" s="19" t="s">
        <v>31</v>
      </c>
      <c r="B46" s="6">
        <v>279475.59219</v>
      </c>
      <c r="C46" s="6">
        <v>20331.236000000001</v>
      </c>
      <c r="D46" s="6">
        <v>548555.68883</v>
      </c>
      <c r="E46" s="15">
        <v>-36820.72107</v>
      </c>
      <c r="F46" s="6">
        <v>511734.96776000003</v>
      </c>
      <c r="G46" s="6">
        <v>15875.217649999999</v>
      </c>
      <c r="H46" s="6">
        <v>827417.01359999995</v>
      </c>
      <c r="I46" s="6">
        <v>692139.41541999998</v>
      </c>
      <c r="J46" s="6">
        <v>3555.1855299999997</v>
      </c>
      <c r="K46" s="6">
        <v>10557.737659999999</v>
      </c>
      <c r="L46" s="6">
        <v>106642.22209</v>
      </c>
      <c r="M46" s="6">
        <v>9949.6427000000003</v>
      </c>
      <c r="N46" s="6">
        <v>722.13200000000006</v>
      </c>
    </row>
    <row r="47" spans="1:14" ht="12.75">
      <c r="A47" s="19" t="s">
        <v>32</v>
      </c>
      <c r="B47" s="6">
        <v>279887.09203</v>
      </c>
      <c r="C47" s="6">
        <v>20331.236000000001</v>
      </c>
      <c r="D47" s="6">
        <v>563618.01763000002</v>
      </c>
      <c r="E47" s="15">
        <v>-39624.492810000003</v>
      </c>
      <c r="F47" s="6">
        <v>523993.52481999999</v>
      </c>
      <c r="G47" s="6">
        <v>15930.670819999999</v>
      </c>
      <c r="H47" s="6">
        <v>840142.52366999991</v>
      </c>
      <c r="I47" s="6">
        <v>693921.72265000001</v>
      </c>
      <c r="J47" s="6">
        <v>5650.1529900000005</v>
      </c>
      <c r="K47" s="6">
        <v>10685.42354</v>
      </c>
      <c r="L47" s="6">
        <v>107426.47750000001</v>
      </c>
      <c r="M47" s="6">
        <v>17119.72392</v>
      </c>
      <c r="N47" s="6">
        <v>672.13200000000006</v>
      </c>
    </row>
    <row r="48" spans="1:14" ht="12.75">
      <c r="A48" s="19" t="s">
        <v>29</v>
      </c>
      <c r="B48" s="6">
        <v>266325.67324999999</v>
      </c>
      <c r="C48" s="6">
        <v>34579.236000000004</v>
      </c>
      <c r="D48" s="6">
        <v>581272.31416000007</v>
      </c>
      <c r="E48" s="15">
        <v>-39621.492810000003</v>
      </c>
      <c r="F48" s="6">
        <v>541650.82134999998</v>
      </c>
      <c r="G48" s="6">
        <v>16898.372449999999</v>
      </c>
      <c r="H48" s="6">
        <v>859454.10305000003</v>
      </c>
      <c r="I48" s="6">
        <v>699612.20594999997</v>
      </c>
      <c r="J48" s="6">
        <v>6909.47523</v>
      </c>
      <c r="K48" s="6">
        <v>10803.859850000001</v>
      </c>
      <c r="L48" s="6">
        <v>107514.07859</v>
      </c>
      <c r="M48" s="6">
        <v>26778.2935</v>
      </c>
      <c r="N48" s="6">
        <v>672.13200000000006</v>
      </c>
    </row>
    <row r="49" spans="1:14" ht="12.75">
      <c r="A49" s="20" t="s">
        <v>35</v>
      </c>
    </row>
    <row r="50" spans="1:14" ht="12.75">
      <c r="A50" s="19" t="s">
        <v>30</v>
      </c>
      <c r="B50" s="6">
        <v>284357.86780000001</v>
      </c>
      <c r="C50" s="6">
        <v>34560.584759999998</v>
      </c>
      <c r="D50" s="6">
        <v>577812.73200999992</v>
      </c>
      <c r="E50" s="15">
        <v>-38272.861510000002</v>
      </c>
      <c r="F50" s="6">
        <v>539539.87049999996</v>
      </c>
      <c r="G50" s="6">
        <v>16663.62673</v>
      </c>
      <c r="H50" s="6">
        <v>875121.94978999998</v>
      </c>
      <c r="I50" s="6">
        <v>705519.89931000001</v>
      </c>
      <c r="J50" s="6">
        <v>4248.32701</v>
      </c>
      <c r="K50" s="6">
        <v>11152.01994</v>
      </c>
      <c r="L50" s="6">
        <v>107020.69757</v>
      </c>
      <c r="M50" s="6">
        <v>39273.476370000004</v>
      </c>
      <c r="N50" s="6">
        <v>672.13200000000006</v>
      </c>
    </row>
    <row r="51" spans="1:14" ht="12.75">
      <c r="A51" s="19" t="s">
        <v>31</v>
      </c>
      <c r="B51" s="6">
        <v>247138.28618</v>
      </c>
      <c r="C51" s="6">
        <v>73603.236000000004</v>
      </c>
      <c r="D51" s="6">
        <v>573925.82400000002</v>
      </c>
      <c r="E51" s="15">
        <v>-37098.550409999996</v>
      </c>
      <c r="F51" s="6">
        <v>536827.27359</v>
      </c>
      <c r="G51" s="6">
        <v>18198.11477</v>
      </c>
      <c r="H51" s="6">
        <v>875766.91053999995</v>
      </c>
      <c r="I51" s="6">
        <v>723166.94368999999</v>
      </c>
      <c r="J51" s="6">
        <v>4304.2937000000002</v>
      </c>
      <c r="K51" s="6">
        <v>11230.29622</v>
      </c>
      <c r="L51" s="6">
        <v>112933.21054</v>
      </c>
      <c r="M51" s="6">
        <v>9316.4705699999995</v>
      </c>
      <c r="N51" s="6">
        <v>672.13200000000006</v>
      </c>
    </row>
    <row r="52" spans="1:14" ht="12.75">
      <c r="A52" s="19" t="s">
        <v>32</v>
      </c>
      <c r="B52" s="6">
        <v>257397.87299</v>
      </c>
      <c r="C52" s="6">
        <v>73664.236000000004</v>
      </c>
      <c r="D52" s="6">
        <v>577237.18883999996</v>
      </c>
      <c r="E52" s="15">
        <v>-37210.550409999996</v>
      </c>
      <c r="F52" s="6">
        <v>540026.63843000005</v>
      </c>
      <c r="G52" s="6">
        <v>17614.33079</v>
      </c>
      <c r="H52" s="6">
        <v>888703.07821000007</v>
      </c>
      <c r="I52" s="6">
        <v>723689.02988000005</v>
      </c>
      <c r="J52" s="6">
        <v>5266.81203</v>
      </c>
      <c r="K52" s="6">
        <v>11634.53566</v>
      </c>
      <c r="L52" s="6">
        <v>113031.53796</v>
      </c>
      <c r="M52" s="6">
        <v>20544.211859999999</v>
      </c>
      <c r="N52" s="6">
        <v>672.13200000000006</v>
      </c>
    </row>
    <row r="53" spans="1:14" ht="12.75">
      <c r="A53" s="19" t="s">
        <v>29</v>
      </c>
      <c r="B53" s="6">
        <v>261200.22842000003</v>
      </c>
      <c r="C53" s="6">
        <v>76302.236000000004</v>
      </c>
      <c r="D53" s="6">
        <v>580287.51775</v>
      </c>
      <c r="E53" s="15">
        <v>-37926.550430000003</v>
      </c>
      <c r="F53" s="6">
        <v>542360.96732000005</v>
      </c>
      <c r="G53" s="6">
        <v>18458.428230000001</v>
      </c>
      <c r="H53" s="6">
        <v>898321.85997000011</v>
      </c>
      <c r="I53" s="6">
        <v>723332.48561999993</v>
      </c>
      <c r="J53" s="6">
        <v>6043.2596000000003</v>
      </c>
      <c r="K53" s="6">
        <v>11605.68806</v>
      </c>
      <c r="L53" s="6">
        <v>112240.015</v>
      </c>
      <c r="M53" s="6">
        <v>31653.340100000001</v>
      </c>
      <c r="N53" s="6">
        <v>672.13200000000006</v>
      </c>
    </row>
    <row r="54" spans="1:14" ht="12.75">
      <c r="A54" s="16">
        <v>2018</v>
      </c>
      <c r="B54" s="6"/>
      <c r="C54" s="6"/>
      <c r="D54" s="6"/>
      <c r="E54" s="15"/>
      <c r="F54" s="6"/>
      <c r="G54" s="6"/>
      <c r="H54" s="6"/>
      <c r="I54" s="6"/>
      <c r="J54" s="6"/>
      <c r="K54" s="6"/>
      <c r="L54" s="6"/>
      <c r="M54" s="6"/>
      <c r="N54" s="6"/>
    </row>
    <row r="55" spans="1:14" ht="12.75">
      <c r="A55" s="19" t="s">
        <v>30</v>
      </c>
      <c r="B55" s="6">
        <v>285022.90132</v>
      </c>
      <c r="C55" s="6">
        <v>76385.236000000004</v>
      </c>
      <c r="D55" s="6">
        <v>568874.63306999998</v>
      </c>
      <c r="E55" s="15">
        <v>-36286.897779999999</v>
      </c>
      <c r="F55" s="6">
        <v>532587.73528999998</v>
      </c>
      <c r="G55" s="6">
        <v>19449.36436</v>
      </c>
      <c r="H55" s="6">
        <v>913445.23696999997</v>
      </c>
      <c r="I55" s="6">
        <v>728926.52751000004</v>
      </c>
      <c r="J55" s="6">
        <v>5831.8650500000003</v>
      </c>
      <c r="K55" s="6">
        <v>11683.84331</v>
      </c>
      <c r="L55" s="6">
        <v>111744.47305</v>
      </c>
      <c r="M55" s="6">
        <v>41626.249540000004</v>
      </c>
      <c r="N55" s="6">
        <v>672.13200000000006</v>
      </c>
    </row>
    <row r="56" spans="1:14" ht="12.75">
      <c r="A56" s="19" t="s">
        <v>31</v>
      </c>
      <c r="B56" s="6">
        <v>290652.31848999998</v>
      </c>
      <c r="C56" s="6">
        <v>76567.236000000004</v>
      </c>
      <c r="D56" s="6">
        <v>572208.70433999994</v>
      </c>
      <c r="E56" s="15">
        <v>-36181.147790000003</v>
      </c>
      <c r="F56" s="6">
        <v>536027.55654999998</v>
      </c>
      <c r="G56" s="6">
        <v>19927.769700000001</v>
      </c>
      <c r="H56" s="6">
        <v>923174.88073999994</v>
      </c>
      <c r="I56" s="6">
        <v>756902.12743999995</v>
      </c>
      <c r="J56" s="6">
        <v>5567.3833800000002</v>
      </c>
      <c r="K56" s="6">
        <v>11841.796549999999</v>
      </c>
      <c r="L56" s="6">
        <v>122429.97245</v>
      </c>
      <c r="M56" s="6">
        <v>11269.62537</v>
      </c>
      <c r="N56" s="6">
        <v>672.13200000000006</v>
      </c>
    </row>
    <row r="57" spans="1:14" ht="12.75">
      <c r="A57" s="19" t="s">
        <v>32</v>
      </c>
      <c r="B57" s="6">
        <v>301227.51312000002</v>
      </c>
      <c r="C57" s="6">
        <v>79679.998749999999</v>
      </c>
      <c r="D57" s="6">
        <v>570257.11100000003</v>
      </c>
      <c r="E57" s="15">
        <v>-38182.482659999994</v>
      </c>
      <c r="F57" s="6">
        <v>532074.62834000005</v>
      </c>
      <c r="G57" s="6">
        <v>19520.724930000004</v>
      </c>
      <c r="H57" s="6">
        <v>932502.86514000013</v>
      </c>
      <c r="I57" s="6">
        <v>759470.50809000002</v>
      </c>
      <c r="J57" s="6">
        <v>4966.34184</v>
      </c>
      <c r="K57" s="6">
        <v>11914.36947</v>
      </c>
      <c r="L57" s="6">
        <v>121807.69958</v>
      </c>
      <c r="M57" s="6">
        <v>18486.377950000002</v>
      </c>
      <c r="N57" s="6">
        <v>672.13200000000006</v>
      </c>
    </row>
    <row r="58" spans="1:14" ht="12.75">
      <c r="A58" s="19" t="s">
        <v>29</v>
      </c>
      <c r="B58" s="6">
        <v>297857.77387000003</v>
      </c>
      <c r="C58" s="6">
        <v>81470.572370000009</v>
      </c>
      <c r="D58" s="6">
        <v>581976.98090000008</v>
      </c>
      <c r="E58" s="15">
        <v>-39674.286380000005</v>
      </c>
      <c r="F58" s="6">
        <v>542302.69452000002</v>
      </c>
      <c r="G58" s="6">
        <v>20649.473259999999</v>
      </c>
      <c r="H58" s="6">
        <v>942280.51402</v>
      </c>
      <c r="I58" s="6">
        <v>759008.63569999998</v>
      </c>
      <c r="J58" s="6">
        <v>4818.9018400000004</v>
      </c>
      <c r="K58" s="6">
        <v>12021.025529999999</v>
      </c>
      <c r="L58" s="6">
        <v>121044.34391</v>
      </c>
      <c r="M58" s="6">
        <v>28117.36075</v>
      </c>
      <c r="N58" s="6">
        <v>672.13200000000006</v>
      </c>
    </row>
    <row r="59" spans="1:14" ht="12.75">
      <c r="A59" s="16">
        <v>2019</v>
      </c>
      <c r="B59" s="6"/>
      <c r="C59" s="6"/>
      <c r="D59" s="6"/>
      <c r="E59" s="15"/>
      <c r="F59" s="6"/>
      <c r="G59" s="6"/>
      <c r="H59" s="6"/>
      <c r="I59" s="6"/>
      <c r="J59" s="6"/>
      <c r="K59" s="6"/>
      <c r="L59" s="6"/>
      <c r="M59" s="6"/>
      <c r="N59" s="6"/>
    </row>
    <row r="60" spans="1:14" ht="12.75">
      <c r="A60" s="19" t="s">
        <v>30</v>
      </c>
      <c r="B60" s="6">
        <v>323581.57068</v>
      </c>
      <c r="C60" s="6">
        <v>85288.236000000004</v>
      </c>
      <c r="D60" s="6">
        <v>566950.76991000003</v>
      </c>
      <c r="E60" s="15">
        <v>-31942.01845</v>
      </c>
      <c r="F60" s="6">
        <v>535008.75145999994</v>
      </c>
      <c r="G60" s="6">
        <v>21862.38118</v>
      </c>
      <c r="H60" s="6">
        <v>965740.93932</v>
      </c>
      <c r="I60" s="6">
        <v>770486.02176000003</v>
      </c>
      <c r="J60" s="6">
        <v>4610.3498799999998</v>
      </c>
      <c r="K60" s="6">
        <v>12087.181570000001</v>
      </c>
      <c r="L60" s="6">
        <v>119997.33741000001</v>
      </c>
      <c r="M60" s="6">
        <v>40213.220959999999</v>
      </c>
      <c r="N60" s="6">
        <v>672.13200000000006</v>
      </c>
    </row>
    <row r="61" spans="1:14" ht="12.75">
      <c r="A61" s="19" t="s">
        <v>31</v>
      </c>
      <c r="B61" s="6">
        <v>318906.71318000002</v>
      </c>
      <c r="C61" s="6">
        <v>98856.236000000004</v>
      </c>
      <c r="D61" s="6">
        <v>567628.1459</v>
      </c>
      <c r="E61" s="15">
        <v>-33292.029779999997</v>
      </c>
      <c r="F61" s="6">
        <v>534336.11612000002</v>
      </c>
      <c r="G61" s="6">
        <v>21872.298600000002</v>
      </c>
      <c r="H61" s="6">
        <v>973971.3639</v>
      </c>
      <c r="I61" s="6">
        <v>803790.84517999995</v>
      </c>
      <c r="J61" s="6">
        <v>4525.3748799999994</v>
      </c>
      <c r="K61" s="6">
        <v>12248.947520000002</v>
      </c>
      <c r="L61" s="6">
        <v>126443.0668</v>
      </c>
      <c r="M61" s="6">
        <v>8812.1030800000008</v>
      </c>
      <c r="N61" s="6">
        <v>672.13200000000006</v>
      </c>
    </row>
    <row r="62" spans="1:14" ht="12.75">
      <c r="A62" s="19" t="s">
        <v>32</v>
      </c>
      <c r="B62" s="6">
        <v>316499.71841000003</v>
      </c>
      <c r="C62" s="6">
        <v>100231.26945000001</v>
      </c>
      <c r="D62" s="6">
        <v>571340.92590999999</v>
      </c>
      <c r="E62" s="15">
        <v>-31008.84287</v>
      </c>
      <c r="F62" s="6">
        <v>540332.08303999994</v>
      </c>
      <c r="G62" s="6">
        <v>23346.92597</v>
      </c>
      <c r="H62" s="6">
        <v>980409.99686999992</v>
      </c>
      <c r="I62" s="6">
        <v>801673.04</v>
      </c>
      <c r="J62" s="6">
        <v>3440.3998799999999</v>
      </c>
      <c r="K62" s="6">
        <v>12437.856930000002</v>
      </c>
      <c r="L62" s="6">
        <v>125839.34708000001</v>
      </c>
      <c r="M62" s="6">
        <v>18917.109929999999</v>
      </c>
      <c r="N62" s="6">
        <v>672.13200000000006</v>
      </c>
    </row>
    <row r="63" spans="1:14" ht="12.75">
      <c r="A63" s="19" t="s">
        <v>29</v>
      </c>
      <c r="B63" s="6">
        <v>302749.69415</v>
      </c>
      <c r="C63" s="6">
        <v>104222.236</v>
      </c>
      <c r="D63" s="6">
        <v>580108.50208999997</v>
      </c>
      <c r="E63" s="15">
        <v>-27639.16505</v>
      </c>
      <c r="F63" s="6">
        <v>552469.33704000001</v>
      </c>
      <c r="G63" s="6">
        <v>26777.094550000002</v>
      </c>
      <c r="H63" s="6">
        <v>986218.36174000008</v>
      </c>
      <c r="I63" s="6">
        <v>799616.18232999998</v>
      </c>
      <c r="J63" s="6">
        <v>3245.8019199999999</v>
      </c>
      <c r="K63" s="6">
        <v>12441.500620000001</v>
      </c>
      <c r="L63" s="6">
        <v>125959.28767000001</v>
      </c>
      <c r="M63" s="6">
        <v>27082.306629999999</v>
      </c>
      <c r="N63" s="6">
        <v>672.13200000000006</v>
      </c>
    </row>
    <row r="64" spans="1:14" ht="12.75">
      <c r="A64" s="16">
        <v>2020</v>
      </c>
      <c r="B64" s="6"/>
      <c r="C64" s="6"/>
      <c r="D64" s="6"/>
      <c r="E64" s="15"/>
      <c r="F64" s="6"/>
      <c r="G64" s="6"/>
      <c r="H64" s="6"/>
      <c r="I64" s="6"/>
      <c r="J64" s="6"/>
      <c r="K64" s="6"/>
      <c r="L64" s="6"/>
      <c r="M64" s="6"/>
      <c r="N64" s="6"/>
    </row>
    <row r="65" spans="1:18" ht="12.75">
      <c r="A65" s="19" t="s">
        <v>30</v>
      </c>
      <c r="B65" s="6">
        <v>301492.44345999998</v>
      </c>
      <c r="C65" s="6">
        <v>107671.236</v>
      </c>
      <c r="D65" s="6">
        <v>587721.18787999998</v>
      </c>
      <c r="E65" s="15">
        <v>-27041.486440000001</v>
      </c>
      <c r="F65" s="6">
        <v>560679.70143999998</v>
      </c>
      <c r="G65" s="6">
        <v>27179.04824</v>
      </c>
      <c r="H65" s="6">
        <v>997022.42914000002</v>
      </c>
      <c r="I65" s="6">
        <v>801396.67581000004</v>
      </c>
      <c r="J65" s="6">
        <v>3064.4498800000001</v>
      </c>
      <c r="K65" s="6">
        <v>12329.050670000001</v>
      </c>
      <c r="L65" s="6">
        <v>125834.841</v>
      </c>
      <c r="M65" s="6">
        <v>35501.915529999998</v>
      </c>
      <c r="N65" s="6">
        <v>936.71499999999992</v>
      </c>
    </row>
    <row r="66" spans="1:18" ht="12.75">
      <c r="A66" s="19" t="s">
        <v>31</v>
      </c>
      <c r="B66" s="6">
        <v>289018.08430999995</v>
      </c>
      <c r="C66" s="6">
        <v>139322.37946999999</v>
      </c>
      <c r="D66" s="6">
        <v>572300.66243000003</v>
      </c>
      <c r="E66" s="15">
        <v>-29090.015429999999</v>
      </c>
      <c r="F66" s="6">
        <v>543210.64699999988</v>
      </c>
      <c r="G66" s="6">
        <v>29131.54867</v>
      </c>
      <c r="H66" s="6">
        <v>1000682.6594499998</v>
      </c>
      <c r="I66" s="6">
        <v>817914.12529999996</v>
      </c>
      <c r="J66" s="6">
        <v>2979.4067799999998</v>
      </c>
      <c r="K66" s="6">
        <v>12367.647419999999</v>
      </c>
      <c r="L66" s="6">
        <v>140730.72548999998</v>
      </c>
      <c r="M66" s="6">
        <v>7255.6901400000006</v>
      </c>
      <c r="N66" s="6">
        <v>936.71499999999992</v>
      </c>
    </row>
    <row r="67" spans="1:18" ht="12.75">
      <c r="A67" s="19" t="s">
        <v>32</v>
      </c>
      <c r="B67" s="6">
        <v>295672.87604999996</v>
      </c>
      <c r="C67" s="6">
        <v>149767.41157000003</v>
      </c>
      <c r="D67" s="6">
        <v>557088.24933999998</v>
      </c>
      <c r="E67" s="15">
        <v>-28292.75966</v>
      </c>
      <c r="F67" s="6">
        <v>528795.48968</v>
      </c>
      <c r="G67" s="6">
        <v>29083.19385</v>
      </c>
      <c r="H67" s="6">
        <v>1003318.97115</v>
      </c>
      <c r="I67" s="6">
        <v>820978.07295000006</v>
      </c>
      <c r="J67" s="6">
        <v>2319.33178</v>
      </c>
      <c r="K67" s="6">
        <v>12420.32387</v>
      </c>
      <c r="L67" s="6">
        <v>132335.08929999999</v>
      </c>
      <c r="M67" s="6">
        <v>15839.18815</v>
      </c>
      <c r="N67" s="6">
        <v>936.71499999999992</v>
      </c>
    </row>
    <row r="68" spans="1:18" ht="12.75">
      <c r="A68" s="19" t="s">
        <v>29</v>
      </c>
      <c r="B68" s="6">
        <v>308618.54766000004</v>
      </c>
      <c r="C68" s="6">
        <v>156045.236</v>
      </c>
      <c r="D68" s="6">
        <v>551522.11167999997</v>
      </c>
      <c r="E68" s="15">
        <v>-28670.086319999999</v>
      </c>
      <c r="F68" s="6">
        <v>522852.02535999997</v>
      </c>
      <c r="G68" s="6">
        <v>28979.426149999999</v>
      </c>
      <c r="H68" s="6">
        <v>1016495.23517</v>
      </c>
      <c r="I68" s="6">
        <v>823845.07126</v>
      </c>
      <c r="J68" s="6">
        <v>2259.75</v>
      </c>
      <c r="K68" s="6">
        <v>12449.02087</v>
      </c>
      <c r="L68" s="6">
        <v>131925.54895999999</v>
      </c>
      <c r="M68" s="6">
        <v>28672.932049999999</v>
      </c>
      <c r="N68" s="6">
        <v>936.71499999999992</v>
      </c>
    </row>
    <row r="69" spans="1:18" ht="12.75">
      <c r="A69" s="16">
        <v>2021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1:18" ht="12.75">
      <c r="A70" s="19" t="s">
        <v>30</v>
      </c>
      <c r="B70" s="6">
        <v>326218.04793</v>
      </c>
      <c r="C70" s="6">
        <v>156961.236</v>
      </c>
      <c r="D70" s="6">
        <v>532109.19577999995</v>
      </c>
      <c r="E70" s="15">
        <v>-20221.6332</v>
      </c>
      <c r="F70" s="6">
        <v>511887.56258000003</v>
      </c>
      <c r="G70" s="6">
        <v>30569.628920000003</v>
      </c>
      <c r="H70" s="6">
        <v>1025636.4754300001</v>
      </c>
      <c r="I70" s="6">
        <v>827252.03481999994</v>
      </c>
      <c r="J70" s="6">
        <v>2201.625</v>
      </c>
      <c r="K70" s="6">
        <v>12420.00411</v>
      </c>
      <c r="L70" s="6">
        <v>131465.81858999998</v>
      </c>
      <c r="M70" s="6">
        <v>34353.311399999999</v>
      </c>
      <c r="N70" s="6">
        <v>936.71499999999992</v>
      </c>
    </row>
    <row r="71" spans="1:18" ht="12.75">
      <c r="A71" s="19" t="s">
        <v>31</v>
      </c>
      <c r="B71" s="6">
        <v>345268.03346999997</v>
      </c>
      <c r="C71" s="6">
        <v>155511.236</v>
      </c>
      <c r="D71" s="6">
        <v>522888.35800999997</v>
      </c>
      <c r="E71" s="15">
        <v>-21406.565849999999</v>
      </c>
      <c r="F71" s="6">
        <v>501481.79216000001</v>
      </c>
      <c r="G71" s="6">
        <v>30871.06781</v>
      </c>
      <c r="H71" s="6">
        <v>1033132.1294399999</v>
      </c>
      <c r="I71" s="6">
        <v>850793.46577000001</v>
      </c>
      <c r="J71" s="6">
        <v>2143.5</v>
      </c>
      <c r="K71" s="6">
        <v>12491.08467</v>
      </c>
      <c r="L71" s="6">
        <v>138224.11906</v>
      </c>
      <c r="M71" s="6">
        <v>8370.4897799999999</v>
      </c>
      <c r="N71" s="6">
        <v>936.71499999999992</v>
      </c>
    </row>
    <row r="72" spans="1:18" ht="12.75">
      <c r="A72" s="19" t="s">
        <v>32</v>
      </c>
      <c r="B72" s="6">
        <v>356413.66440000001</v>
      </c>
      <c r="C72" s="6">
        <v>155306.8989</v>
      </c>
      <c r="D72" s="6">
        <v>515594.07571</v>
      </c>
      <c r="E72" s="15">
        <v>-21726.18016</v>
      </c>
      <c r="F72" s="6">
        <v>493867.89555000002</v>
      </c>
      <c r="G72" s="6">
        <v>31271.009890000001</v>
      </c>
      <c r="H72" s="6">
        <v>1036859.46874</v>
      </c>
      <c r="I72" s="6">
        <v>850033.03809999989</v>
      </c>
      <c r="J72" s="6">
        <v>1485.375</v>
      </c>
      <c r="K72" s="6">
        <v>12593.56688</v>
      </c>
      <c r="L72" s="6">
        <v>138301.41434000002</v>
      </c>
      <c r="M72" s="6">
        <v>17477.721859999998</v>
      </c>
      <c r="N72" s="6">
        <v>936.71499999999992</v>
      </c>
    </row>
    <row r="73" spans="1:18" ht="12.75">
      <c r="A73" s="19" t="s">
        <v>29</v>
      </c>
      <c r="B73" s="6">
        <v>357274.36796999996</v>
      </c>
      <c r="C73" s="6">
        <v>155743.236</v>
      </c>
      <c r="D73" s="6">
        <v>530071.32905000006</v>
      </c>
      <c r="E73" s="15">
        <v>-21410.129370000002</v>
      </c>
      <c r="F73" s="6">
        <v>508661.19968000002</v>
      </c>
      <c r="G73" s="6">
        <v>31391.796549999999</v>
      </c>
      <c r="H73" s="6">
        <v>1053070.6002</v>
      </c>
      <c r="I73" s="6">
        <v>854105.48112999997</v>
      </c>
      <c r="J73" s="6">
        <v>2741.5317500000001</v>
      </c>
      <c r="K73" s="6">
        <v>12553.09807</v>
      </c>
      <c r="L73" s="6">
        <v>138444.86236999999</v>
      </c>
      <c r="M73" s="6">
        <v>28381.707019999998</v>
      </c>
      <c r="N73" s="6">
        <v>936.71499999999992</v>
      </c>
    </row>
    <row r="74" spans="1:18" ht="12.75">
      <c r="A74" s="16">
        <v>2022</v>
      </c>
      <c r="B74" s="6"/>
      <c r="C74" s="6"/>
      <c r="D74" s="6"/>
      <c r="E74" s="15"/>
      <c r="F74" s="6"/>
      <c r="G74" s="6"/>
      <c r="H74" s="6"/>
      <c r="I74" s="6"/>
      <c r="J74" s="6"/>
      <c r="K74" s="6"/>
      <c r="L74" s="6"/>
      <c r="M74" s="6"/>
      <c r="N74" s="6"/>
    </row>
    <row r="75" spans="1:18" ht="12.75">
      <c r="A75" s="19" t="s">
        <v>30</v>
      </c>
      <c r="B75" s="6">
        <v>350732.97904999997</v>
      </c>
      <c r="C75" s="6">
        <v>161483.236</v>
      </c>
      <c r="D75" s="6">
        <v>540626.05459000007</v>
      </c>
      <c r="E75" s="15">
        <v>-21063.838629999998</v>
      </c>
      <c r="F75" s="6">
        <v>519562.21596</v>
      </c>
      <c r="G75" s="6">
        <v>31504.871739999999</v>
      </c>
      <c r="H75" s="6">
        <v>1063283.30275</v>
      </c>
      <c r="I75" s="6">
        <v>857592.41483999998</v>
      </c>
      <c r="J75" s="6">
        <v>1369.125</v>
      </c>
      <c r="K75" s="6">
        <v>12441.668310000001</v>
      </c>
      <c r="L75" s="6">
        <v>138338.71354999999</v>
      </c>
      <c r="M75" s="6">
        <v>36155.255740000001</v>
      </c>
      <c r="N75" s="6">
        <v>936.71499999999992</v>
      </c>
    </row>
    <row r="76" spans="1:18" ht="12.75">
      <c r="A76" s="19" t="s">
        <v>31</v>
      </c>
      <c r="B76" s="6">
        <v>367347.24976999999</v>
      </c>
      <c r="C76" s="6">
        <v>166421.236</v>
      </c>
      <c r="D76" s="6">
        <v>533387.74184000003</v>
      </c>
      <c r="E76" s="15">
        <v>-20916.640930000001</v>
      </c>
      <c r="F76" s="6">
        <v>512471.10091000004</v>
      </c>
      <c r="G76" s="6">
        <v>31947.455270000002</v>
      </c>
      <c r="H76" s="6">
        <v>1078187.04195</v>
      </c>
      <c r="I76" s="6">
        <v>890179.59270000004</v>
      </c>
      <c r="J76" s="6">
        <v>1311</v>
      </c>
      <c r="K76" s="6">
        <v>12551.549850000001</v>
      </c>
      <c r="L76" s="6">
        <v>146295.00341</v>
      </c>
      <c r="M76" s="6">
        <v>8118.1600699999999</v>
      </c>
      <c r="N76" s="6">
        <v>936.71499999999992</v>
      </c>
      <c r="O76" s="6"/>
      <c r="P76" s="6"/>
      <c r="Q76" s="6"/>
      <c r="R76" s="6"/>
    </row>
    <row r="77" spans="1:18" ht="12.75">
      <c r="A77" s="19" t="s">
        <v>32</v>
      </c>
      <c r="B77" s="6">
        <v>367332.63020000001</v>
      </c>
      <c r="C77" s="6">
        <v>168260.236</v>
      </c>
      <c r="D77" s="6">
        <v>535435.39473000006</v>
      </c>
      <c r="E77" s="15">
        <v>-21784.305759999999</v>
      </c>
      <c r="F77" s="6">
        <v>513651.08896999998</v>
      </c>
      <c r="G77" s="6">
        <v>31804.771940000002</v>
      </c>
      <c r="H77" s="6">
        <v>1081048.7271099999</v>
      </c>
      <c r="I77" s="6">
        <v>888608.55802</v>
      </c>
      <c r="J77" s="6">
        <v>711</v>
      </c>
      <c r="K77" s="6">
        <v>12611.930849999999</v>
      </c>
      <c r="L77" s="6">
        <v>146234.41863999999</v>
      </c>
      <c r="M77" s="6">
        <v>15553.28743</v>
      </c>
      <c r="N77" s="6">
        <v>936.71499999999992</v>
      </c>
    </row>
    <row r="78" spans="1:18" ht="12.75">
      <c r="A78" s="19" t="s">
        <v>29</v>
      </c>
      <c r="B78" s="6">
        <v>370470.25972999999</v>
      </c>
      <c r="C78" s="6">
        <v>168358.85058</v>
      </c>
      <c r="D78" s="6">
        <v>543235.60737999994</v>
      </c>
      <c r="E78" s="15">
        <v>-22225.511180000001</v>
      </c>
      <c r="F78" s="6">
        <v>521010.09619999997</v>
      </c>
      <c r="G78" s="6">
        <v>37711.029280000002</v>
      </c>
      <c r="H78" s="22">
        <v>1097550.2357899998</v>
      </c>
      <c r="I78" s="6">
        <v>896467.34058999992</v>
      </c>
      <c r="J78" s="6">
        <v>711</v>
      </c>
      <c r="K78" s="6">
        <v>12728.843000000001</v>
      </c>
      <c r="L78" s="6">
        <v>146701.77168999999</v>
      </c>
      <c r="M78" s="6">
        <v>27587.64861</v>
      </c>
      <c r="N78" s="6">
        <v>936.71499999999992</v>
      </c>
    </row>
    <row r="79" spans="1:18" ht="12.75">
      <c r="A79" s="16">
        <v>2023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8" ht="12.75">
      <c r="A80" s="19" t="s">
        <v>30</v>
      </c>
      <c r="B80" s="6">
        <v>385425.73870000005</v>
      </c>
      <c r="C80" s="6">
        <v>169844.00108000002</v>
      </c>
      <c r="D80" s="6">
        <v>540118.80570999999</v>
      </c>
      <c r="E80" s="15">
        <v>-20472.001219999998</v>
      </c>
      <c r="F80" s="6">
        <v>519646.80448999995</v>
      </c>
      <c r="G80" s="6">
        <v>39155.741999999998</v>
      </c>
      <c r="H80" s="6">
        <v>1114072.28627</v>
      </c>
      <c r="I80" s="6">
        <v>903196.15425000002</v>
      </c>
      <c r="J80" s="6">
        <v>711</v>
      </c>
      <c r="K80" s="6">
        <v>13740.07199</v>
      </c>
      <c r="L80" s="6">
        <v>146626.11521000002</v>
      </c>
      <c r="M80" s="6">
        <v>36209.285770000002</v>
      </c>
      <c r="N80" s="6">
        <v>936.71499999999992</v>
      </c>
    </row>
    <row r="81" spans="1:14" ht="12.75">
      <c r="A81" s="19" t="s">
        <v>31</v>
      </c>
      <c r="B81" s="6">
        <v>366268.83509999997</v>
      </c>
      <c r="C81" s="6">
        <v>212627.236</v>
      </c>
      <c r="D81" s="6">
        <v>535148.53671000001</v>
      </c>
      <c r="E81" s="15">
        <v>-18175.183129999998</v>
      </c>
      <c r="F81" s="6">
        <v>516973.35358</v>
      </c>
      <c r="G81" s="6">
        <v>41933.284810000005</v>
      </c>
      <c r="H81" s="6">
        <v>1137802.70949</v>
      </c>
      <c r="I81" s="6">
        <v>933849.49072</v>
      </c>
      <c r="J81" s="6">
        <v>720</v>
      </c>
      <c r="K81" s="6">
        <v>13864.939700000001</v>
      </c>
      <c r="L81" s="6">
        <v>155892.72573999999</v>
      </c>
      <c r="M81" s="6">
        <v>9219.5451199999989</v>
      </c>
      <c r="N81" s="6">
        <v>936.71499999999992</v>
      </c>
    </row>
    <row r="82" spans="1:14" ht="12.75">
      <c r="A82" s="19" t="s">
        <v>32</v>
      </c>
      <c r="B82" s="6">
        <v>365160.73113000003</v>
      </c>
      <c r="C82" s="6">
        <v>214375.236</v>
      </c>
      <c r="D82" s="6">
        <v>539182.60381</v>
      </c>
      <c r="E82" s="15">
        <v>-18520.508289999998</v>
      </c>
      <c r="F82" s="6">
        <v>520662.09551999997</v>
      </c>
      <c r="G82" s="6">
        <v>42741.146240000002</v>
      </c>
      <c r="H82" s="6">
        <v>1142939.2088899999</v>
      </c>
      <c r="I82" s="6">
        <v>934713.80992999999</v>
      </c>
      <c r="J82" s="6">
        <v>115</v>
      </c>
      <c r="K82" s="6">
        <v>13889.199700000001</v>
      </c>
      <c r="L82" s="6">
        <v>152966.3143</v>
      </c>
      <c r="M82" s="6">
        <v>17101.934450000001</v>
      </c>
      <c r="N82" s="6">
        <v>936.71499999999992</v>
      </c>
    </row>
    <row r="83" spans="1:14" ht="12.75">
      <c r="A83" s="19" t="s">
        <v>29</v>
      </c>
      <c r="B83" s="6">
        <v>317469.89885999996</v>
      </c>
      <c r="C83" s="6">
        <v>261315.40878999999</v>
      </c>
      <c r="D83" s="6">
        <v>560023.17472999997</v>
      </c>
      <c r="E83" s="15">
        <v>-18964.059600000001</v>
      </c>
      <c r="F83" s="6">
        <v>541059.11513000005</v>
      </c>
      <c r="G83" s="6">
        <v>46318.695960000005</v>
      </c>
      <c r="H83" s="6">
        <v>1166163.1187400001</v>
      </c>
      <c r="I83" s="6">
        <v>945709.94088999997</v>
      </c>
      <c r="J83" s="6">
        <v>117</v>
      </c>
      <c r="K83" s="6">
        <v>14138.260549999999</v>
      </c>
      <c r="L83" s="6">
        <v>152934.03962</v>
      </c>
      <c r="M83" s="6">
        <v>28875.891800000001</v>
      </c>
      <c r="N83" s="6">
        <v>936.71499999999992</v>
      </c>
    </row>
    <row r="84" spans="1:14" ht="12.75">
      <c r="A84" s="16">
        <v>2024</v>
      </c>
    </row>
    <row r="85" spans="1:14" ht="12.75">
      <c r="A85" s="19" t="s">
        <v>30</v>
      </c>
      <c r="B85" s="6">
        <v>339088.91667000001</v>
      </c>
      <c r="C85" s="6">
        <v>271113.33045999997</v>
      </c>
      <c r="D85" s="6">
        <v>553341.36739999999</v>
      </c>
      <c r="E85" s="15">
        <v>-17514.162970000001</v>
      </c>
      <c r="F85" s="6">
        <v>535827.20442999993</v>
      </c>
      <c r="G85" s="6">
        <v>48305.78037</v>
      </c>
      <c r="H85" s="6">
        <v>1194335.23193</v>
      </c>
      <c r="I85" s="6">
        <v>959548.40410999989</v>
      </c>
      <c r="J85" s="6">
        <v>111</v>
      </c>
      <c r="K85" s="6">
        <v>14629.81565</v>
      </c>
      <c r="L85" s="6">
        <v>152788.95406999998</v>
      </c>
      <c r="M85" s="6">
        <v>38637.289579999997</v>
      </c>
      <c r="N85" s="6">
        <v>936.71499999999992</v>
      </c>
    </row>
    <row r="86" spans="1:14" ht="12.75">
      <c r="A86" s="19" t="s">
        <v>31</v>
      </c>
      <c r="B86" s="6">
        <v>329298.40295000002</v>
      </c>
      <c r="C86" s="6">
        <v>273638.64075999998</v>
      </c>
      <c r="D86" s="6">
        <v>577805.09896999993</v>
      </c>
      <c r="E86" s="15">
        <v>-16613.653160000002</v>
      </c>
      <c r="F86" s="6">
        <v>561191.44580999995</v>
      </c>
      <c r="G86" s="6">
        <v>49385.504439999997</v>
      </c>
      <c r="H86" s="6">
        <v>1213513.9939599999</v>
      </c>
      <c r="I86" s="6">
        <v>996672.61046999996</v>
      </c>
      <c r="J86" s="6">
        <v>111</v>
      </c>
      <c r="K86" s="6">
        <v>14670.68103</v>
      </c>
      <c r="L86" s="6">
        <v>160807.09285000002</v>
      </c>
      <c r="M86" s="6">
        <v>10218.72984</v>
      </c>
      <c r="N86" s="6">
        <v>936.71499999999992</v>
      </c>
    </row>
    <row r="87" spans="1:14" ht="12.75">
      <c r="A87" s="19" t="s">
        <v>32</v>
      </c>
      <c r="B87" s="6">
        <v>342493.00149999995</v>
      </c>
      <c r="C87" s="6">
        <v>270653.29102999996</v>
      </c>
      <c r="D87" s="6">
        <v>584694.04233000008</v>
      </c>
      <c r="E87" s="6">
        <v>-27876.593229999999</v>
      </c>
      <c r="F87" s="6">
        <v>556817.44910000009</v>
      </c>
      <c r="G87" s="6">
        <v>52358.560920000004</v>
      </c>
      <c r="H87" s="6">
        <v>1222322.3025500001</v>
      </c>
      <c r="I87" s="6">
        <v>1004775.6160299998</v>
      </c>
      <c r="J87" s="6">
        <v>111</v>
      </c>
      <c r="K87" s="6">
        <v>15648.27584</v>
      </c>
      <c r="L87" s="6">
        <v>163111.51194</v>
      </c>
      <c r="M87" s="6">
        <v>9207.8608800000002</v>
      </c>
      <c r="N87" s="6">
        <v>936.71499999999992</v>
      </c>
    </row>
    <row r="88" spans="1:14" ht="12.75">
      <c r="A88" s="19" t="s">
        <v>29</v>
      </c>
      <c r="B88" s="6">
        <v>340574.40263000003</v>
      </c>
      <c r="C88" s="6">
        <v>267532.32440000004</v>
      </c>
      <c r="D88" s="6">
        <v>599952.50277999998</v>
      </c>
      <c r="E88" s="6">
        <v>-27972.593229999999</v>
      </c>
      <c r="F88" s="6">
        <v>571979.90954999998</v>
      </c>
      <c r="G88" s="6">
        <v>54931.957010000006</v>
      </c>
      <c r="H88" s="6">
        <v>1235018.5935900002</v>
      </c>
      <c r="I88" s="6">
        <v>1006888.3312</v>
      </c>
      <c r="J88" s="6">
        <v>111</v>
      </c>
      <c r="K88" s="6">
        <v>15717.45001</v>
      </c>
      <c r="L88" s="6">
        <v>163688.00678</v>
      </c>
      <c r="M88" s="6">
        <v>22905.12644</v>
      </c>
      <c r="N88" s="6">
        <v>936.71499999999992</v>
      </c>
    </row>
    <row r="89" spans="1:14" ht="12.75">
      <c r="A89" s="16">
        <v>2025</v>
      </c>
    </row>
    <row r="90" spans="1:14" ht="12.75">
      <c r="A90" s="19" t="s">
        <v>30</v>
      </c>
      <c r="B90" s="6">
        <v>353750.21904</v>
      </c>
      <c r="C90" s="6">
        <v>297304.21432999999</v>
      </c>
      <c r="D90" s="6">
        <v>595176.43114</v>
      </c>
      <c r="E90" s="6">
        <v>-18222.462789999998</v>
      </c>
      <c r="F90" s="6">
        <v>576953.96834999998</v>
      </c>
      <c r="G90" s="6">
        <v>56804.200410000005</v>
      </c>
      <c r="H90" s="6">
        <v>1284812.60213</v>
      </c>
      <c r="I90" s="6">
        <v>1020526.9737800001</v>
      </c>
      <c r="J90" s="6">
        <v>117</v>
      </c>
      <c r="K90" s="6">
        <v>16192.429900000001</v>
      </c>
      <c r="L90" s="6">
        <v>168900.64973</v>
      </c>
      <c r="M90" s="6">
        <v>39051.291870000001</v>
      </c>
      <c r="N90" s="6">
        <v>936.71499999999992</v>
      </c>
    </row>
    <row r="91" spans="1:14" ht="12.75">
      <c r="A91" s="19" t="s">
        <v>31</v>
      </c>
      <c r="B91" s="6">
        <v>368819</v>
      </c>
      <c r="C91" s="6">
        <v>278984</v>
      </c>
      <c r="D91" s="6">
        <v>595975</v>
      </c>
      <c r="E91" s="6">
        <v>-18980</v>
      </c>
      <c r="F91" s="6">
        <v>576995</v>
      </c>
      <c r="G91" s="6">
        <v>59648</v>
      </c>
      <c r="H91" s="6">
        <v>1284446</v>
      </c>
      <c r="I91" s="6">
        <v>1055607</v>
      </c>
      <c r="J91" s="6">
        <v>111</v>
      </c>
      <c r="K91" s="6">
        <v>16246</v>
      </c>
      <c r="L91" s="6">
        <v>173718</v>
      </c>
      <c r="M91" s="6">
        <v>9669</v>
      </c>
      <c r="N91" s="6">
        <v>937</v>
      </c>
    </row>
    <row r="92" spans="1:14" ht="12.75">
      <c r="A92" s="19" t="s">
        <v>32</v>
      </c>
      <c r="B92" s="6">
        <v>351684</v>
      </c>
      <c r="C92" s="6">
        <v>313736</v>
      </c>
      <c r="D92" s="6">
        <v>601567</v>
      </c>
      <c r="E92" s="6">
        <v>-19001</v>
      </c>
      <c r="F92" s="6">
        <v>582566</v>
      </c>
      <c r="G92" s="6">
        <v>61911</v>
      </c>
      <c r="H92" s="6">
        <v>1309897</v>
      </c>
      <c r="I92" s="6">
        <v>1056783</v>
      </c>
      <c r="J92" s="6">
        <v>114</v>
      </c>
      <c r="K92" s="6">
        <v>16472</v>
      </c>
      <c r="L92" s="6">
        <v>172753</v>
      </c>
      <c r="M92" s="6">
        <v>19992</v>
      </c>
      <c r="N92" s="6">
        <v>937</v>
      </c>
    </row>
    <row r="93" spans="1:14" ht="12.75">
      <c r="A93" s="19" t="s">
        <v>29</v>
      </c>
      <c r="B93" s="6">
        <v>372419</v>
      </c>
      <c r="C93" s="6">
        <v>286882</v>
      </c>
      <c r="D93" s="6">
        <v>615009</v>
      </c>
      <c r="E93" s="6">
        <v>-17885</v>
      </c>
      <c r="F93" s="6">
        <v>597124</v>
      </c>
      <c r="G93" s="6">
        <v>64653</v>
      </c>
      <c r="H93" s="6">
        <v>1321078</v>
      </c>
      <c r="I93" s="6">
        <v>1064664</v>
      </c>
      <c r="J93" s="6">
        <v>120</v>
      </c>
      <c r="K93" s="6">
        <v>16545</v>
      </c>
      <c r="L93" s="6">
        <v>172471</v>
      </c>
      <c r="M93" s="6">
        <v>29381</v>
      </c>
      <c r="N93" s="6">
        <v>937</v>
      </c>
    </row>
    <row r="94" spans="1:14" ht="12.75">
      <c r="A94" s="16">
        <v>2026</v>
      </c>
    </row>
    <row r="95" spans="1:14" ht="12.75">
      <c r="A95" s="19" t="s">
        <v>30</v>
      </c>
      <c r="B95" s="6">
        <v>360556</v>
      </c>
      <c r="C95" s="6">
        <v>306265</v>
      </c>
      <c r="D95" s="6">
        <v>627955</v>
      </c>
      <c r="E95" s="6">
        <v>-15078</v>
      </c>
      <c r="F95" s="6">
        <v>612877</v>
      </c>
      <c r="G95" s="6">
        <v>69146</v>
      </c>
      <c r="H95" s="6">
        <v>1348844</v>
      </c>
      <c r="I95" s="6">
        <v>1074173</v>
      </c>
      <c r="J95" s="6">
        <v>106</v>
      </c>
      <c r="K95" s="6">
        <v>16933</v>
      </c>
      <c r="L95" s="6">
        <v>172407</v>
      </c>
      <c r="M95" s="6">
        <v>44027</v>
      </c>
      <c r="N95" s="6">
        <v>1803</v>
      </c>
    </row>
  </sheetData>
  <mergeCells count="1">
    <mergeCell ref="A1:N1"/>
  </mergeCells>
  <phoneticPr fontId="0" type="noConversion"/>
  <printOptions horizontalCentered="1"/>
  <pageMargins left="0" right="0.25" top="0.5" bottom="0.25" header="0.5" footer="0.25"/>
  <pageSetup scale="90" orientation="landscape" r:id="rId1"/>
  <headerFooter>
    <oddFooter>&amp;C&amp;"Arial,Regular"&amp;P</oddFooter>
  </headerFooter>
  <ignoredErrors>
    <ignoredError sqref="A39 A34 A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2008-2025</vt:lpstr>
      <vt:lpstr>CBBSOA</vt:lpstr>
      <vt:lpstr>CBBSOL</vt:lpstr>
      <vt:lpstr>FORMAT1</vt:lpstr>
      <vt:lpstr>FORMAT4</vt:lpstr>
      <vt:lpstr>FORMAT5</vt:lpstr>
      <vt:lpstr>FORMAT6</vt:lpstr>
      <vt:lpstr>FORMAT7</vt:lpstr>
      <vt:lpstr>FORMAT8</vt:lpstr>
      <vt:lpstr>MAINMENU</vt:lpstr>
      <vt:lpstr>'2008-2025'!Print_Titles</vt:lpstr>
      <vt:lpstr>TABLE1</vt:lpstr>
      <vt:lpstr>TABLE4</vt:lpstr>
      <vt:lpstr>TABLE5</vt:lpstr>
      <vt:lpstr>TABLE6</vt:lpstr>
      <vt:lpstr>TABLE7</vt:lpstr>
      <vt:lpstr>TABLE8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Kadesha Young</cp:lastModifiedBy>
  <cp:lastPrinted>2014-07-09T21:43:07Z</cp:lastPrinted>
  <dcterms:created xsi:type="dcterms:W3CDTF">2001-08-29T22:10:54Z</dcterms:created>
  <dcterms:modified xsi:type="dcterms:W3CDTF">2026-05-15T14:59:52Z</dcterms:modified>
</cp:coreProperties>
</file>