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\\file1\CBB Website Content\Draft Content\NEW WEBSITE CONTENT\3.0 Statistics\3.5 Public Finance\"/>
    </mc:Choice>
  </mc:AlternateContent>
  <xr:revisionPtr revIDLastSave="0" documentId="13_ncr:1_{2F9C44FB-7846-4CBC-AB30-EB983DE02704}" xr6:coauthVersionLast="47" xr6:coauthVersionMax="47" xr10:uidLastSave="{00000000-0000-0000-0000-000000000000}"/>
  <bookViews>
    <workbookView xWindow="-28920" yWindow="-210" windowWidth="29040" windowHeight="15720" activeTab="2" xr2:uid="{00000000-000D-0000-FFFF-FFFF00000000}"/>
  </bookViews>
  <sheets>
    <sheet name="1987-2001" sheetId="4" r:id="rId1"/>
    <sheet name=" 2002-2008" sheetId="8" r:id="rId2"/>
    <sheet name="2009-2026 " sheetId="9" r:id="rId3"/>
    <sheet name="Notes" sheetId="7" r:id="rId4"/>
  </sheets>
  <definedNames>
    <definedName name="A" localSheetId="0">'1987-2001'!#REF!</definedName>
    <definedName name="A">#REF!</definedName>
    <definedName name="_xlnm.Print_Area" localSheetId="1">' 2002-2008'!#REF!</definedName>
    <definedName name="_xlnm.Print_Area" localSheetId="2">'2009-2026 '!$A$1:$Q$32</definedName>
    <definedName name="_xlnm.Print_Area" localSheetId="3">Notes!$A$1:$I$29</definedName>
    <definedName name="Print_Area_MI" localSheetId="0">'1987-2001'!#REF!</definedName>
    <definedName name="_xlnm.Print_Titles" localSheetId="1">' 2002-2008'!$1:$6</definedName>
    <definedName name="_xlnm.Print_Titles" localSheetId="0">'1987-2001'!$1:$7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6" i="9" l="1"/>
  <c r="Q217" i="9"/>
  <c r="Q218" i="9"/>
  <c r="Q219" i="9"/>
  <c r="Q220" i="9"/>
  <c r="Q221" i="9"/>
  <c r="Q222" i="9"/>
  <c r="Q223" i="9"/>
  <c r="Q224" i="9"/>
  <c r="Q225" i="9"/>
  <c r="Q226" i="9"/>
  <c r="Q227" i="9"/>
  <c r="F201" i="9"/>
  <c r="M214" i="9"/>
  <c r="L214" i="9"/>
  <c r="F214" i="9"/>
  <c r="Q214" i="9" l="1"/>
  <c r="Q213" i="9"/>
  <c r="Q212" i="9" l="1"/>
  <c r="Q210" i="9"/>
  <c r="Q211" i="9"/>
  <c r="Q136" i="9"/>
  <c r="Q152" i="9"/>
  <c r="Q153" i="9"/>
  <c r="Q154" i="9"/>
  <c r="Q155" i="9"/>
  <c r="Q156" i="9"/>
  <c r="Q157" i="9"/>
  <c r="Q158" i="9"/>
  <c r="Q159" i="9"/>
  <c r="Q160" i="9"/>
  <c r="Q161" i="9"/>
  <c r="Q162" i="9"/>
  <c r="Q151" i="9"/>
  <c r="Q207" i="9" l="1"/>
  <c r="Q209" i="9" l="1"/>
  <c r="Q208" i="9"/>
  <c r="Q135" i="9"/>
  <c r="Q116" i="9"/>
  <c r="Q9" i="9"/>
  <c r="Q10" i="9"/>
  <c r="Q11" i="9"/>
  <c r="Q12" i="9"/>
  <c r="Q13" i="9"/>
  <c r="Q14" i="9"/>
  <c r="Q15" i="9"/>
  <c r="Q16" i="9"/>
  <c r="Q17" i="9"/>
  <c r="Q18" i="9"/>
  <c r="Q19" i="9"/>
  <c r="Q21" i="9"/>
  <c r="Q22" i="9"/>
  <c r="Q23" i="9"/>
  <c r="Q24" i="9"/>
  <c r="Q25" i="9"/>
  <c r="Q26" i="9"/>
  <c r="Q27" i="9"/>
  <c r="Q28" i="9"/>
  <c r="Q29" i="9"/>
  <c r="Q30" i="9"/>
  <c r="Q31" i="9"/>
  <c r="Q32" i="9"/>
  <c r="Q34" i="9"/>
  <c r="Q35" i="9"/>
  <c r="Q36" i="9"/>
  <c r="Q37" i="9"/>
  <c r="Q38" i="9"/>
  <c r="Q39" i="9"/>
  <c r="Q40" i="9"/>
  <c r="Q41" i="9"/>
  <c r="Q42" i="9"/>
  <c r="Q43" i="9"/>
  <c r="Q44" i="9"/>
  <c r="Q45" i="9"/>
  <c r="Q47" i="9"/>
  <c r="Q48" i="9"/>
  <c r="Q49" i="9"/>
  <c r="Q50" i="9"/>
  <c r="Q51" i="9"/>
  <c r="Q52" i="9"/>
  <c r="Q53" i="9"/>
  <c r="Q54" i="9"/>
  <c r="Q55" i="9"/>
  <c r="Q56" i="9"/>
  <c r="Q57" i="9"/>
  <c r="Q58" i="9"/>
  <c r="Q60" i="9"/>
  <c r="Q61" i="9"/>
  <c r="Q62" i="9"/>
  <c r="Q63" i="9"/>
  <c r="Q64" i="9"/>
  <c r="Q65" i="9"/>
  <c r="Q66" i="9"/>
  <c r="Q67" i="9"/>
  <c r="Q68" i="9"/>
  <c r="Q69" i="9"/>
  <c r="Q70" i="9"/>
  <c r="Q71" i="9"/>
  <c r="Q73" i="9"/>
  <c r="Q74" i="9"/>
  <c r="Q75" i="9"/>
  <c r="Q76" i="9"/>
  <c r="Q77" i="9"/>
  <c r="Q78" i="9"/>
  <c r="Q79" i="9"/>
  <c r="Q80" i="9"/>
  <c r="Q81" i="9"/>
  <c r="Q82" i="9"/>
  <c r="Q83" i="9"/>
  <c r="Q84" i="9"/>
  <c r="Q86" i="9"/>
  <c r="Q87" i="9"/>
  <c r="Q88" i="9"/>
  <c r="Q89" i="9"/>
  <c r="Q90" i="9"/>
  <c r="Q91" i="9"/>
  <c r="Q92" i="9"/>
  <c r="Q93" i="9"/>
  <c r="Q94" i="9"/>
  <c r="Q95" i="9"/>
  <c r="Q96" i="9"/>
  <c r="Q97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2" i="9"/>
  <c r="Q113" i="9"/>
  <c r="Q114" i="9"/>
  <c r="Q115" i="9"/>
  <c r="Q117" i="9"/>
  <c r="Q118" i="9"/>
  <c r="Q119" i="9"/>
  <c r="Q120" i="9"/>
  <c r="Q121" i="9"/>
  <c r="Q122" i="9"/>
  <c r="Q123" i="9"/>
  <c r="Q125" i="9"/>
  <c r="Q126" i="9"/>
  <c r="Q127" i="9"/>
  <c r="Q128" i="9"/>
  <c r="Q129" i="9"/>
  <c r="Q130" i="9"/>
  <c r="Q131" i="9"/>
  <c r="Q132" i="9"/>
  <c r="Q133" i="9"/>
  <c r="Q134" i="9"/>
  <c r="Q138" i="9"/>
  <c r="Q139" i="9"/>
  <c r="Q140" i="9"/>
  <c r="Q141" i="9"/>
  <c r="Q142" i="9"/>
  <c r="Q143" i="9"/>
  <c r="Q144" i="9"/>
  <c r="Q145" i="9"/>
  <c r="Q146" i="9"/>
  <c r="Q147" i="9"/>
  <c r="Q148" i="9"/>
  <c r="Q149" i="9"/>
  <c r="Q164" i="9"/>
  <c r="Q165" i="9"/>
  <c r="Q166" i="9"/>
  <c r="Q167" i="9"/>
  <c r="Q168" i="9"/>
  <c r="Q169" i="9"/>
  <c r="Q170" i="9"/>
  <c r="Q171" i="9"/>
  <c r="Q172" i="9"/>
  <c r="Q173" i="9"/>
  <c r="Q174" i="9"/>
  <c r="Q175" i="9"/>
  <c r="Q177" i="9"/>
  <c r="Q178" i="9"/>
  <c r="Q179" i="9"/>
  <c r="Q180" i="9"/>
  <c r="Q181" i="9"/>
  <c r="Q182" i="9"/>
  <c r="Q183" i="9"/>
  <c r="Q184" i="9"/>
  <c r="Q185" i="9"/>
  <c r="Q186" i="9"/>
  <c r="Q187" i="9"/>
  <c r="Q188" i="9"/>
  <c r="Q190" i="9"/>
  <c r="Q191" i="9"/>
  <c r="Q192" i="9"/>
  <c r="Q193" i="9"/>
  <c r="Q194" i="9"/>
  <c r="Q195" i="9"/>
  <c r="Q196" i="9"/>
  <c r="Q197" i="9"/>
  <c r="Q198" i="9"/>
  <c r="Q199" i="9"/>
  <c r="Q200" i="9"/>
  <c r="Q201" i="9"/>
  <c r="Q203" i="9"/>
  <c r="Q205" i="9"/>
  <c r="Q206" i="9"/>
  <c r="Q8" i="9"/>
  <c r="O11" i="8" l="1"/>
  <c r="O12" i="8"/>
  <c r="O13" i="8"/>
  <c r="O14" i="8"/>
  <c r="O97" i="8"/>
  <c r="O96" i="8"/>
  <c r="O95" i="8"/>
  <c r="O94" i="8"/>
  <c r="O93" i="8"/>
  <c r="O92" i="8"/>
  <c r="O91" i="8"/>
  <c r="O90" i="8"/>
  <c r="O89" i="8"/>
  <c r="O88" i="8"/>
  <c r="O87" i="8"/>
  <c r="O86" i="8"/>
  <c r="O84" i="8"/>
  <c r="O83" i="8"/>
  <c r="O82" i="8"/>
  <c r="O81" i="8"/>
  <c r="O80" i="8"/>
  <c r="O79" i="8"/>
  <c r="O78" i="8"/>
  <c r="O77" i="8"/>
  <c r="O76" i="8"/>
  <c r="O75" i="8"/>
  <c r="O74" i="8"/>
  <c r="O73" i="8"/>
  <c r="O71" i="8"/>
  <c r="O70" i="8"/>
  <c r="O69" i="8"/>
  <c r="O68" i="8"/>
  <c r="O67" i="8"/>
  <c r="O66" i="8"/>
  <c r="O65" i="8"/>
  <c r="O64" i="8"/>
  <c r="O63" i="8"/>
  <c r="O62" i="8"/>
  <c r="O61" i="8"/>
  <c r="O60" i="8"/>
  <c r="O58" i="8"/>
  <c r="D57" i="8"/>
  <c r="O57" i="8" s="1"/>
  <c r="D56" i="8"/>
  <c r="O56" i="8" s="1"/>
  <c r="O55" i="8"/>
  <c r="O54" i="8"/>
  <c r="O53" i="8"/>
  <c r="O52" i="8"/>
  <c r="O51" i="8"/>
  <c r="O50" i="8"/>
  <c r="O49" i="8"/>
  <c r="O48" i="8"/>
  <c r="O47" i="8"/>
  <c r="O45" i="8"/>
  <c r="O44" i="8"/>
  <c r="O43" i="8"/>
  <c r="L42" i="8"/>
  <c r="O42" i="8" s="1"/>
  <c r="L41" i="8"/>
  <c r="O41" i="8" s="1"/>
  <c r="O40" i="8"/>
  <c r="L39" i="8"/>
  <c r="O39" i="8" s="1"/>
  <c r="L38" i="8"/>
  <c r="O38" i="8" s="1"/>
  <c r="L37" i="8"/>
  <c r="O37" i="8" s="1"/>
  <c r="L36" i="8"/>
  <c r="O36" i="8" s="1"/>
  <c r="L35" i="8"/>
  <c r="O35" i="8" s="1"/>
  <c r="L34" i="8"/>
  <c r="O34" i="8" s="1"/>
  <c r="N32" i="8"/>
  <c r="L32" i="8"/>
  <c r="N31" i="8"/>
  <c r="L31" i="8"/>
  <c r="N30" i="8"/>
  <c r="L30" i="8"/>
  <c r="N29" i="8"/>
  <c r="L29" i="8"/>
  <c r="N28" i="8"/>
  <c r="L28" i="8"/>
  <c r="N27" i="8"/>
  <c r="L27" i="8"/>
  <c r="I26" i="8"/>
  <c r="H26" i="8"/>
  <c r="D26" i="8"/>
  <c r="O25" i="8"/>
  <c r="O24" i="8"/>
  <c r="O23" i="8"/>
  <c r="O22" i="8"/>
  <c r="O21" i="8"/>
  <c r="O19" i="8"/>
  <c r="O18" i="8"/>
  <c r="O17" i="8"/>
  <c r="O16" i="8"/>
  <c r="O15" i="8"/>
  <c r="O10" i="8"/>
  <c r="O9" i="8"/>
  <c r="O8" i="8"/>
  <c r="F133" i="4"/>
  <c r="O28" i="8" l="1"/>
  <c r="O29" i="8"/>
  <c r="O30" i="8"/>
  <c r="O31" i="8"/>
  <c r="O32" i="8"/>
  <c r="O26" i="8"/>
  <c r="O27" i="8"/>
  <c r="O200" i="4"/>
  <c r="O199" i="4"/>
  <c r="O198" i="4"/>
  <c r="O197" i="4"/>
  <c r="O196" i="4"/>
  <c r="O195" i="4"/>
  <c r="O194" i="4"/>
  <c r="O193" i="4"/>
  <c r="O192" i="4"/>
  <c r="O191" i="4"/>
  <c r="O190" i="4"/>
  <c r="O189" i="4"/>
  <c r="O187" i="4"/>
  <c r="O186" i="4"/>
  <c r="O185" i="4"/>
  <c r="O184" i="4"/>
  <c r="O183" i="4"/>
  <c r="O182" i="4"/>
  <c r="O181" i="4"/>
  <c r="O180" i="4"/>
  <c r="O179" i="4"/>
  <c r="O178" i="4"/>
  <c r="O177" i="4"/>
  <c r="O176" i="4"/>
  <c r="O174" i="4"/>
  <c r="O173" i="4"/>
  <c r="O172" i="4"/>
  <c r="O171" i="4"/>
  <c r="O170" i="4"/>
  <c r="O169" i="4"/>
  <c r="O168" i="4"/>
  <c r="O167" i="4"/>
  <c r="O166" i="4"/>
  <c r="O165" i="4"/>
  <c r="O164" i="4"/>
  <c r="O163" i="4"/>
  <c r="O161" i="4"/>
  <c r="O160" i="4"/>
  <c r="O159" i="4"/>
  <c r="O158" i="4"/>
  <c r="O157" i="4"/>
  <c r="O156" i="4"/>
  <c r="O155" i="4"/>
  <c r="O154" i="4"/>
  <c r="O153" i="4"/>
  <c r="O152" i="4"/>
  <c r="O151" i="4"/>
  <c r="O150" i="4"/>
  <c r="O148" i="4"/>
  <c r="O147" i="4"/>
  <c r="C146" i="4"/>
  <c r="O146" i="4" s="1"/>
  <c r="C145" i="4"/>
  <c r="O145" i="4" s="1"/>
  <c r="O144" i="4"/>
  <c r="O143" i="4"/>
  <c r="O142" i="4"/>
  <c r="O141" i="4"/>
  <c r="O140" i="4"/>
  <c r="O139" i="4"/>
  <c r="O138" i="4"/>
  <c r="O137" i="4"/>
  <c r="O135" i="4"/>
  <c r="O134" i="4"/>
  <c r="N133" i="4"/>
  <c r="K133" i="4"/>
  <c r="G133" i="4"/>
  <c r="O132" i="4"/>
  <c r="O131" i="4"/>
  <c r="O130" i="4"/>
  <c r="O129" i="4"/>
  <c r="O128" i="4"/>
  <c r="O127" i="4"/>
  <c r="O126" i="4"/>
  <c r="O125" i="4"/>
  <c r="O124" i="4"/>
  <c r="O122" i="4"/>
  <c r="O121" i="4"/>
  <c r="O120" i="4"/>
  <c r="O119" i="4"/>
  <c r="O118" i="4"/>
  <c r="O117" i="4"/>
  <c r="O116" i="4"/>
  <c r="O115" i="4"/>
  <c r="O114" i="4"/>
  <c r="O113" i="4"/>
  <c r="O112" i="4"/>
  <c r="O111" i="4"/>
  <c r="O109" i="4"/>
  <c r="O108" i="4"/>
  <c r="O107" i="4"/>
  <c r="O106" i="4"/>
  <c r="O105" i="4"/>
  <c r="O104" i="4"/>
  <c r="O103" i="4"/>
  <c r="O102" i="4"/>
  <c r="O101" i="4"/>
  <c r="O100" i="4"/>
  <c r="O99" i="4"/>
  <c r="O98" i="4"/>
  <c r="O96" i="4"/>
  <c r="O95" i="4"/>
  <c r="O94" i="4"/>
  <c r="O93" i="4"/>
  <c r="O92" i="4"/>
  <c r="O91" i="4"/>
  <c r="O90" i="4"/>
  <c r="O89" i="4"/>
  <c r="O88" i="4"/>
  <c r="O87" i="4"/>
  <c r="O86" i="4"/>
  <c r="O85" i="4"/>
  <c r="O83" i="4"/>
  <c r="O82" i="4"/>
  <c r="O81" i="4"/>
  <c r="O80" i="4"/>
  <c r="O79" i="4"/>
  <c r="O78" i="4"/>
  <c r="O77" i="4"/>
  <c r="O76" i="4"/>
  <c r="O75" i="4"/>
  <c r="O74" i="4"/>
  <c r="O73" i="4"/>
  <c r="O72" i="4"/>
  <c r="O70" i="4"/>
  <c r="O69" i="4"/>
  <c r="O68" i="4"/>
  <c r="O67" i="4"/>
  <c r="O66" i="4"/>
  <c r="O65" i="4"/>
  <c r="O64" i="4"/>
  <c r="O63" i="4"/>
  <c r="O62" i="4"/>
  <c r="O61" i="4"/>
  <c r="O60" i="4"/>
  <c r="O59" i="4"/>
  <c r="O9" i="4"/>
  <c r="O10" i="4"/>
  <c r="O11" i="4"/>
  <c r="O12" i="4"/>
  <c r="O13" i="4"/>
  <c r="O14" i="4"/>
  <c r="O15" i="4"/>
  <c r="O16" i="4"/>
  <c r="O17" i="4"/>
  <c r="O18" i="4"/>
  <c r="O20" i="4"/>
  <c r="O21" i="4"/>
  <c r="O22" i="4"/>
  <c r="O23" i="4"/>
  <c r="O24" i="4"/>
  <c r="O25" i="4"/>
  <c r="O26" i="4"/>
  <c r="O27" i="4"/>
  <c r="O28" i="4"/>
  <c r="O29" i="4"/>
  <c r="O30" i="4"/>
  <c r="O31" i="4"/>
  <c r="O33" i="4"/>
  <c r="O34" i="4"/>
  <c r="O35" i="4"/>
  <c r="O36" i="4"/>
  <c r="O37" i="4"/>
  <c r="O38" i="4"/>
  <c r="O39" i="4"/>
  <c r="O40" i="4"/>
  <c r="O41" i="4"/>
  <c r="O42" i="4"/>
  <c r="O43" i="4"/>
  <c r="O44" i="4"/>
  <c r="O46" i="4"/>
  <c r="O47" i="4"/>
  <c r="O48" i="4"/>
  <c r="O49" i="4"/>
  <c r="O50" i="4"/>
  <c r="O51" i="4"/>
  <c r="O52" i="4"/>
  <c r="O53" i="4"/>
  <c r="O54" i="4"/>
  <c r="O55" i="4"/>
  <c r="O56" i="4"/>
  <c r="O57" i="4"/>
  <c r="O133" i="4" l="1"/>
</calcChain>
</file>

<file path=xl/sharedStrings.xml><?xml version="1.0" encoding="utf-8"?>
<sst xmlns="http://schemas.openxmlformats.org/spreadsheetml/2006/main" count="592" uniqueCount="86">
  <si>
    <t xml:space="preserve"> </t>
  </si>
  <si>
    <t xml:space="preserve">      MULTILATERAL</t>
  </si>
  <si>
    <t>BILATERAL</t>
  </si>
  <si>
    <t>End of</t>
  </si>
  <si>
    <t>Period</t>
  </si>
  <si>
    <t>EEC/EIB</t>
  </si>
  <si>
    <t xml:space="preserve"> IBRD</t>
  </si>
  <si>
    <t xml:space="preserve"> CDB</t>
  </si>
  <si>
    <t xml:space="preserve"> Other</t>
  </si>
  <si>
    <t xml:space="preserve"> USAID</t>
  </si>
  <si>
    <t xml:space="preserve">  UK</t>
  </si>
  <si>
    <t>TAIWAN</t>
  </si>
  <si>
    <t>Credit</t>
  </si>
  <si>
    <t xml:space="preserve">Banks </t>
  </si>
  <si>
    <t xml:space="preserve"> Total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</si>
  <si>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</si>
  <si>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</si>
  <si>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</si>
  <si>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</si>
  <si>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</si>
  <si>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</si>
  <si>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</si>
  <si>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</si>
  <si>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</si>
  <si>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</si>
  <si>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</si>
  <si>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</si>
  <si>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</si>
  <si>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</si>
  <si>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Suppliers</t>
  </si>
  <si>
    <t>2001</t>
  </si>
  <si>
    <t xml:space="preserve">   $mn</t>
  </si>
  <si>
    <t>Commercial</t>
  </si>
  <si>
    <t>CIDA</t>
  </si>
  <si>
    <t>CDC</t>
  </si>
  <si>
    <t>MULTILATERAL</t>
  </si>
  <si>
    <t xml:space="preserve"> BILATERAL</t>
  </si>
  <si>
    <t>IBRD</t>
  </si>
  <si>
    <t>CDB</t>
  </si>
  <si>
    <t>IDB</t>
  </si>
  <si>
    <t>OPEC</t>
  </si>
  <si>
    <t>Other</t>
  </si>
  <si>
    <t>USAID</t>
  </si>
  <si>
    <t>KUWAIT</t>
  </si>
  <si>
    <t xml:space="preserve"> UK</t>
  </si>
  <si>
    <t>Total</t>
  </si>
  <si>
    <t>IMF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</si>
  <si>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</si>
  <si>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</si>
  <si>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</si>
  <si>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</si>
  <si>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</si>
  <si>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</si>
  <si>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</si>
  <si>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</si>
  <si>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</si>
  <si>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</si>
  <si>
    <t>Jan</t>
  </si>
  <si>
    <t>Feb</t>
  </si>
  <si>
    <t>Sept</t>
  </si>
  <si>
    <t>CDC loans were fully paid October 1998.</t>
  </si>
  <si>
    <t>CIDA loans were fully paid November 1990.</t>
  </si>
  <si>
    <t xml:space="preserve">Effective 1 March 1992 BTL was reclassified as a private sector entity and this reduced </t>
  </si>
  <si>
    <t>the loan balance of the external commercial banks.</t>
  </si>
  <si>
    <t>Effective 27 October 1999, BEL loans were reclassified as private sector debt as a</t>
  </si>
  <si>
    <t xml:space="preserve"> result of its full privatization.</t>
  </si>
  <si>
    <t xml:space="preserve">The Outstanding External Debt of BEL and WASA, guaranteed by Government, </t>
  </si>
  <si>
    <t>remains a contingent liability of Central Government.</t>
  </si>
  <si>
    <t xml:space="preserve">BMC is the issuer of DFC/North America Securitization loan through the Bank of New </t>
  </si>
  <si>
    <t xml:space="preserve">USAID debt was reduced by BZ$17.2mn, due to the Debt for Nature Swap Agreement </t>
  </si>
  <si>
    <t>that was signed on 2 August 2001 but implemented on 30 November 2001.</t>
  </si>
  <si>
    <t xml:space="preserve">York which was recorded as a contingent liability of Central Government. However, in </t>
  </si>
  <si>
    <t xml:space="preserve">accordance with GDDS guideline, this transaction is now included as part of public </t>
  </si>
  <si>
    <t>financial sector stock of external debt obligation.</t>
  </si>
  <si>
    <t xml:space="preserve">IMF SDR Allocation of SDR $17.9mn is included as part of the financial public sector </t>
  </si>
  <si>
    <t>external debt.</t>
  </si>
  <si>
    <t xml:space="preserve">The nationalization of BEL on 21 June  2011 caused the increase in debt, which was </t>
  </si>
  <si>
    <t>matched by GOB’s acquisition of assets of equal value.</t>
  </si>
  <si>
    <t>TABLE 35 PUBLIC SECTOR: DISBURSED OUTSTANDING EXTERNAL DEBT</t>
  </si>
  <si>
    <t>Table 35 PUBLIC SECTOR: Disbursed Outstanding External Debt</t>
  </si>
  <si>
    <t>GOV</t>
  </si>
  <si>
    <t xml:space="preserve"> CABEI</t>
  </si>
  <si>
    <t>April</t>
  </si>
  <si>
    <t>KFED</t>
  </si>
  <si>
    <t>ROC/EBRC</t>
  </si>
  <si>
    <t>SFD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</si>
</sst>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_)"/>
    <numFmt numFmtId="165" formatCode="#,##0.0_);\(#,##0.0\)"/>
    <numFmt numFmtId="166" formatCode="_(* #,##0.0_);_(* \(#,##0.0\);_(* &quot;-&quot;??_);_(@_)"/>
    <numFmt numFmtId="167" formatCode="#,##0.0"/>
    <numFmt numFmtId="168" formatCode="0.0"/>
    <numFmt numFmtId="169" formatCode="0.00000000000000000"/>
  </numFmts>
  <fonts count="16" x14ac:knownFonts="1">
    <font>
      <sz val="10"/>
      <name val="Courier"/>
    </font>
    <font>
      <sz val="12"/>
      <name val="Times New Roman"/>
      <family val="1"/>
    </font>
    <font>
      <sz val="8"/>
      <name val="Arial"/>
      <family val="2"/>
    </font>
    <font>
      <sz val="10"/>
      <name val="Courier"/>
      <family val="3"/>
    </font>
    <font>
      <b/>
      <sz val="12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sz val="12"/>
      <name val="Courier"/>
      <family val="3"/>
    </font>
    <font>
      <b/>
      <u/>
      <sz val="12"/>
      <name val="Arial"/>
      <family val="2"/>
    </font>
    <font>
      <sz val="12"/>
      <name val="Arial"/>
      <family val="2"/>
    </font>
    <font>
      <b/>
      <sz val="10"/>
      <name val="Courier"/>
    </font>
    <font>
      <sz val="10"/>
      <color rgb="FFFF0000"/>
      <name val="Courier"/>
    </font>
    <font>
      <sz val="10"/>
      <name val="Courier"/>
    </font>
    <font>
      <sz val="8"/>
      <name val="Courier"/>
    </font>
    <font>
      <sz val="1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164" fontId="3" fillId="0" borderId="0"/>
    <xf numFmtId="164" fontId="3" fillId="0" borderId="0"/>
    <xf numFmtId="0" fontId="15" fillId="0" borderId="0">
      <alignment wrapText="1"/>
    </xf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>
      <alignment wrapText="1"/>
    </xf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>
      <alignment wrapText="1"/>
    </xf>
  </cellStyleXfs>
  <cellXfs count="104">
    <xf numFmtId="0" fontId="0" fillId="0" borderId="0" xfId="0"/>
    <xf numFmtId="0" fontId="2" fillId="0" borderId="0" xfId="0" applyFont="1"/>
    <xf numFmtId="0" fontId="0" fillId="2" borderId="0" xfId="0" applyFill="1"/>
    <xf numFmtId="0" fontId="6" fillId="0" borderId="0" xfId="0" applyFont="1"/>
    <xf numFmtId="0" fontId="7" fillId="0" borderId="0" xfId="0" quotePrefix="1" applyFont="1" applyAlignment="1">
      <alignment horizontal="right"/>
    </xf>
    <xf numFmtId="0" fontId="5" fillId="0" borderId="0" xfId="0" applyFont="1"/>
    <xf numFmtId="0" fontId="7" fillId="0" borderId="1" xfId="0" applyFont="1" applyBorder="1"/>
    <xf numFmtId="0" fontId="7" fillId="0" borderId="1" xfId="0" quotePrefix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/>
    <xf numFmtId="0" fontId="6" fillId="2" borderId="0" xfId="0" applyFont="1" applyFill="1"/>
    <xf numFmtId="0" fontId="7" fillId="2" borderId="0" xfId="0" quotePrefix="1" applyFont="1" applyFill="1" applyAlignment="1">
      <alignment horizontal="right"/>
    </xf>
    <xf numFmtId="164" fontId="7" fillId="2" borderId="1" xfId="3" applyFont="1" applyFill="1" applyBorder="1"/>
    <xf numFmtId="164" fontId="7" fillId="2" borderId="7" xfId="3" applyFont="1" applyFill="1" applyBorder="1"/>
    <xf numFmtId="164" fontId="7" fillId="2" borderId="1" xfId="3" quotePrefix="1" applyFont="1" applyFill="1" applyBorder="1" applyAlignment="1">
      <alignment horizontal="center"/>
    </xf>
    <xf numFmtId="164" fontId="7" fillId="2" borderId="5" xfId="3" applyFont="1" applyFill="1" applyBorder="1" applyAlignment="1">
      <alignment horizontal="center"/>
    </xf>
    <xf numFmtId="164" fontId="7" fillId="2" borderId="1" xfId="3" applyFont="1" applyFill="1" applyBorder="1" applyAlignment="1">
      <alignment horizontal="center"/>
    </xf>
    <xf numFmtId="164" fontId="7" fillId="2" borderId="6" xfId="3" quotePrefix="1" applyFont="1" applyFill="1" applyBorder="1" applyAlignment="1">
      <alignment horizontal="center"/>
    </xf>
    <xf numFmtId="164" fontId="6" fillId="2" borderId="0" xfId="3" applyFont="1" applyFill="1"/>
    <xf numFmtId="164" fontId="6" fillId="2" borderId="0" xfId="0" applyNumberFormat="1" applyFont="1" applyFill="1"/>
    <xf numFmtId="165" fontId="6" fillId="2" borderId="0" xfId="0" applyNumberFormat="1" applyFont="1" applyFill="1"/>
    <xf numFmtId="0" fontId="5" fillId="2" borderId="0" xfId="0" applyFont="1" applyFill="1"/>
    <xf numFmtId="166" fontId="6" fillId="2" borderId="0" xfId="1" applyNumberFormat="1" applyFont="1" applyFill="1" applyBorder="1"/>
    <xf numFmtId="166" fontId="5" fillId="2" borderId="0" xfId="1" applyNumberFormat="1" applyFont="1" applyFill="1" applyBorder="1"/>
    <xf numFmtId="164" fontId="6" fillId="0" borderId="0" xfId="0" applyNumberFormat="1" applyFont="1"/>
    <xf numFmtId="165" fontId="6" fillId="0" borderId="0" xfId="0" applyNumberFormat="1" applyFont="1"/>
    <xf numFmtId="164" fontId="6" fillId="0" borderId="0" xfId="2" applyFont="1"/>
    <xf numFmtId="37" fontId="4" fillId="0" borderId="0" xfId="0" applyNumberFormat="1" applyFont="1" applyAlignment="1">
      <alignment horizontal="centerContinuous" vertical="center"/>
    </xf>
    <xf numFmtId="37" fontId="8" fillId="0" borderId="0" xfId="0" applyNumberFormat="1" applyFont="1" applyAlignment="1">
      <alignment horizontal="centerContinuous" vertical="center"/>
    </xf>
    <xf numFmtId="37" fontId="0" fillId="0" borderId="0" xfId="0" applyNumberFormat="1" applyAlignment="1">
      <alignment horizontal="centerContinuous" vertical="center"/>
    </xf>
    <xf numFmtId="37" fontId="0" fillId="0" borderId="0" xfId="0" applyNumberFormat="1"/>
    <xf numFmtId="0" fontId="4" fillId="0" borderId="0" xfId="0" applyFont="1"/>
    <xf numFmtId="164" fontId="7" fillId="2" borderId="8" xfId="3" applyFont="1" applyFill="1" applyBorder="1" applyAlignment="1">
      <alignment horizontal="center"/>
    </xf>
    <xf numFmtId="164" fontId="7" fillId="2" borderId="8" xfId="3" quotePrefix="1" applyFont="1" applyFill="1" applyBorder="1" applyAlignment="1">
      <alignment horizontal="center"/>
    </xf>
    <xf numFmtId="164" fontId="7" fillId="2" borderId="9" xfId="3" quotePrefix="1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left"/>
    </xf>
    <xf numFmtId="164" fontId="7" fillId="0" borderId="0" xfId="2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/>
    <xf numFmtId="1" fontId="7" fillId="2" borderId="0" xfId="3" quotePrefix="1" applyNumberFormat="1" applyFont="1" applyFill="1" applyAlignment="1">
      <alignment horizontal="left"/>
    </xf>
    <xf numFmtId="1" fontId="7" fillId="0" borderId="0" xfId="2" applyNumberFormat="1" applyFont="1" applyAlignment="1">
      <alignment horizontal="left"/>
    </xf>
    <xf numFmtId="0" fontId="6" fillId="2" borderId="0" xfId="0" applyFont="1" applyFill="1" applyAlignment="1">
      <alignment horizontal="left"/>
    </xf>
    <xf numFmtId="0" fontId="10" fillId="0" borderId="0" xfId="0" applyFont="1"/>
    <xf numFmtId="0" fontId="10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wrapText="1"/>
    </xf>
    <xf numFmtId="0" fontId="11" fillId="2" borderId="0" xfId="0" applyFont="1" applyFill="1"/>
    <xf numFmtId="167" fontId="6" fillId="0" borderId="0" xfId="0" applyNumberFormat="1" applyFont="1" applyAlignment="1">
      <alignment horizontal="right"/>
    </xf>
    <xf numFmtId="0" fontId="11" fillId="0" borderId="0" xfId="0" applyFont="1"/>
    <xf numFmtId="167" fontId="6" fillId="0" borderId="0" xfId="3" applyNumberFormat="1" applyFont="1" applyAlignment="1">
      <alignment horizontal="right"/>
    </xf>
    <xf numFmtId="0" fontId="0" fillId="3" borderId="0" xfId="0" applyFill="1"/>
    <xf numFmtId="0" fontId="0" fillId="4" borderId="0" xfId="0" applyFill="1"/>
    <xf numFmtId="164" fontId="7" fillId="0" borderId="10" xfId="3" quotePrefix="1" applyFont="1" applyBorder="1" applyAlignment="1">
      <alignment horizontal="center"/>
    </xf>
    <xf numFmtId="164" fontId="7" fillId="0" borderId="4" xfId="3" applyFont="1" applyBorder="1"/>
    <xf numFmtId="164" fontId="7" fillId="0" borderId="1" xfId="3" applyFont="1" applyBorder="1"/>
    <xf numFmtId="164" fontId="7" fillId="0" borderId="1" xfId="3" applyFont="1" applyBorder="1" applyAlignment="1">
      <alignment horizontal="center"/>
    </xf>
    <xf numFmtId="164" fontId="7" fillId="0" borderId="5" xfId="3" applyFont="1" applyBorder="1" applyAlignment="1">
      <alignment horizontal="center"/>
    </xf>
    <xf numFmtId="164" fontId="7" fillId="0" borderId="8" xfId="3" applyFont="1" applyBorder="1" applyAlignment="1">
      <alignment horizontal="center"/>
    </xf>
    <xf numFmtId="164" fontId="7" fillId="0" borderId="8" xfId="3" quotePrefix="1" applyFont="1" applyBorder="1" applyAlignment="1">
      <alignment horizontal="center"/>
    </xf>
    <xf numFmtId="1" fontId="7" fillId="0" borderId="0" xfId="3" quotePrefix="1" applyNumberFormat="1" applyFont="1" applyAlignment="1">
      <alignment horizontal="left"/>
    </xf>
    <xf numFmtId="166" fontId="5" fillId="0" borderId="0" xfId="1" applyNumberFormat="1" applyFont="1" applyFill="1" applyBorder="1"/>
    <xf numFmtId="0" fontId="11" fillId="3" borderId="0" xfId="0" applyFont="1" applyFill="1"/>
    <xf numFmtId="0" fontId="4" fillId="0" borderId="0" xfId="0" applyFont="1" applyAlignment="1">
      <alignment horizontal="center" vertical="center"/>
    </xf>
    <xf numFmtId="164" fontId="6" fillId="0" borderId="0" xfId="3" applyFont="1"/>
    <xf numFmtId="167" fontId="6" fillId="2" borderId="0" xfId="3" applyNumberFormat="1" applyFont="1" applyFill="1"/>
    <xf numFmtId="168" fontId="6" fillId="2" borderId="0" xfId="3" applyNumberFormat="1" applyFont="1" applyFill="1"/>
    <xf numFmtId="166" fontId="6" fillId="0" borderId="0" xfId="1" applyNumberFormat="1" applyFont="1" applyFill="1" applyBorder="1"/>
    <xf numFmtId="0" fontId="13" fillId="0" borderId="0" xfId="0" applyFont="1"/>
    <xf numFmtId="0" fontId="13" fillId="2" borderId="0" xfId="0" applyFont="1" applyFill="1"/>
    <xf numFmtId="167" fontId="6" fillId="0" borderId="0" xfId="3" applyNumberFormat="1" applyFont="1"/>
    <xf numFmtId="0" fontId="12" fillId="0" borderId="0" xfId="0" applyFont="1"/>
    <xf numFmtId="168" fontId="6" fillId="0" borderId="0" xfId="3" applyNumberFormat="1" applyFont="1"/>
    <xf numFmtId="164" fontId="7" fillId="0" borderId="7" xfId="3" quotePrefix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1" xfId="0" applyFont="1" applyBorder="1"/>
    <xf numFmtId="164" fontId="7" fillId="0" borderId="7" xfId="3" applyFont="1" applyBorder="1" applyAlignment="1">
      <alignment horizontal="center"/>
    </xf>
    <xf numFmtId="164" fontId="7" fillId="0" borderId="6" xfId="3" quotePrefix="1" applyFont="1" applyBorder="1" applyAlignment="1">
      <alignment horizontal="center"/>
    </xf>
    <xf numFmtId="164" fontId="7" fillId="0" borderId="9" xfId="3" quotePrefix="1" applyFont="1" applyBorder="1" applyAlignment="1">
      <alignment horizontal="center"/>
    </xf>
    <xf numFmtId="164" fontId="0" fillId="0" borderId="0" xfId="0" applyNumberFormat="1"/>
    <xf numFmtId="168" fontId="0" fillId="0" borderId="0" xfId="0" applyNumberFormat="1"/>
    <xf numFmtId="0" fontId="4" fillId="0" borderId="3" xfId="0" applyFont="1" applyBorder="1" applyAlignment="1">
      <alignment horizontal="center"/>
    </xf>
    <xf numFmtId="0" fontId="6" fillId="0" borderId="7" xfId="0" applyFont="1" applyBorder="1"/>
    <xf numFmtId="169" fontId="0" fillId="0" borderId="0" xfId="0" applyNumberFormat="1"/>
    <xf numFmtId="0" fontId="4" fillId="0" borderId="0" xfId="0" applyFont="1" applyAlignment="1">
      <alignment horizontal="center" vertical="center"/>
    </xf>
    <xf numFmtId="164" fontId="7" fillId="0" borderId="10" xfId="3" quotePrefix="1" applyFont="1" applyBorder="1" applyAlignment="1">
      <alignment horizontal="center"/>
    </xf>
    <xf numFmtId="164" fontId="7" fillId="0" borderId="3" xfId="3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164" fontId="7" fillId="2" borderId="2" xfId="3" quotePrefix="1" applyFont="1" applyFill="1" applyBorder="1" applyAlignment="1">
      <alignment horizontal="center"/>
    </xf>
    <xf numFmtId="164" fontId="7" fillId="2" borderId="3" xfId="3" quotePrefix="1" applyFont="1" applyFill="1" applyBorder="1" applyAlignment="1">
      <alignment horizontal="center"/>
    </xf>
    <xf numFmtId="164" fontId="7" fillId="2" borderId="4" xfId="3" quotePrefix="1" applyFont="1" applyFill="1" applyBorder="1" applyAlignment="1">
      <alignment horizontal="center"/>
    </xf>
    <xf numFmtId="164" fontId="7" fillId="2" borderId="2" xfId="3" applyFont="1" applyFill="1" applyBorder="1" applyAlignment="1">
      <alignment horizontal="center"/>
    </xf>
    <xf numFmtId="164" fontId="7" fillId="2" borderId="3" xfId="3" applyFont="1" applyFill="1" applyBorder="1" applyAlignment="1">
      <alignment horizontal="center"/>
    </xf>
    <xf numFmtId="164" fontId="7" fillId="2" borderId="4" xfId="3" applyFont="1" applyFill="1" applyBorder="1" applyAlignment="1">
      <alignment horizontal="center"/>
    </xf>
  </cellXfs>
  <cellStyles count="12">
    <cellStyle name="Comma" xfId="1" builtinId="3"/>
    <cellStyle name="Comma 2" xfId="11" xr:uid="{F3668BCA-02FA-4357-83E0-D54B742A49B7}"/>
    <cellStyle name="Comma 3" xfId="6" xr:uid="{90067C63-9686-4E43-9BCC-A688D1E6A507}"/>
    <cellStyle name="Normal" xfId="0" builtinId="0"/>
    <cellStyle name="Normal 2" xfId="8" xr:uid="{067C9003-77EC-4969-954F-896A2687A719}"/>
    <cellStyle name="Normal 3" xfId="9" xr:uid="{258725BF-73A9-415B-B540-DBAA51401BBC}"/>
    <cellStyle name="Normal 4" xfId="7" xr:uid="{D21FA7A8-41D4-473F-8CC9-4DBB491BD343}"/>
    <cellStyle name="Normal 5" xfId="4" xr:uid="{ADF62A68-AA9C-4C9B-AF4F-B34472430637}"/>
    <cellStyle name="Normal_A" xfId="2" xr:uid="{00000000-0005-0000-0000-000002000000}"/>
    <cellStyle name="Normal_Sheet1" xfId="3" xr:uid="{00000000-0005-0000-0000-000003000000}"/>
    <cellStyle name="Percent 2" xfId="10" xr:uid="{F05EF38E-8DE7-4381-891B-590C0217C3A2}"/>
    <cellStyle name="Percent 3" xfId="5" xr:uid="{B45493EB-FA82-4398-8251-ABBB1517506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autoPageBreaks="0"/>
  </sheetPr>
  <dimension ref="A1:R200"/>
  <sheetViews>
    <sheetView showGridLines="0" zoomScaleNormal="100" zoomScaleSheetLayoutView="100" workbookViewId="0">
      <pane xSplit="1" ySplit="7" topLeftCell="B89" activePane="bottomRight" state="frozen"/>
      <selection pane="topRight" activeCell="B1" sqref="B1"/>
      <selection pane="bottomLeft" activeCell="A8" sqref="A8"/>
      <selection pane="bottomRight" activeCell="Z176" sqref="Z176"/>
    </sheetView>
  </sheetViews>
  <sheetFormatPr defaultColWidth="9.625" defaultRowHeight="12" x14ac:dyDescent="0.15"/>
  <cols>
    <col min="1" max="1" width="7.25" customWidth="1"/>
    <col min="2" max="12" width="8.625" customWidth="1"/>
    <col min="13" max="13" width="9.875" customWidth="1"/>
    <col min="14" max="14" width="11.75" customWidth="1"/>
    <col min="15" max="15" width="9.25" customWidth="1"/>
    <col min="17" max="17" width="1.625" customWidth="1"/>
    <col min="19" max="19" width="1.625" customWidth="1"/>
    <col min="20" max="20" width="8.625" customWidth="1"/>
    <col min="21" max="21" width="1.625" customWidth="1"/>
    <col min="22" max="22" width="8.625" customWidth="1"/>
    <col min="23" max="23" width="1.625" customWidth="1"/>
    <col min="24" max="24" width="10.625" customWidth="1"/>
    <col min="25" max="25" width="1.625" customWidth="1"/>
    <col min="26" max="26" width="13.625" customWidth="1"/>
    <col min="27" max="27" width="1.625" customWidth="1"/>
    <col min="28" max="28" width="10.625" customWidth="1"/>
    <col min="29" max="29" width="1.625" customWidth="1"/>
    <col min="31" max="31" width="1.625" customWidth="1"/>
    <col min="32" max="32" width="10.625" customWidth="1"/>
    <col min="33" max="33" width="1.625" customWidth="1"/>
    <col min="34" max="34" width="13.625" customWidth="1"/>
    <col min="35" max="35" width="1.625" customWidth="1"/>
    <col min="37" max="37" width="1.625" customWidth="1"/>
    <col min="39" max="39" width="1.625" customWidth="1"/>
    <col min="40" max="40" width="10.625" customWidth="1"/>
    <col min="41" max="41" width="1.625" customWidth="1"/>
  </cols>
  <sheetData>
    <row r="1" spans="1:18" s="31" customFormat="1" ht="15.75" customHeight="1" x14ac:dyDescent="0.15">
      <c r="A1" s="28" t="s">
        <v>78</v>
      </c>
      <c r="B1" s="28"/>
      <c r="C1" s="28"/>
      <c r="D1" s="28"/>
      <c r="E1" s="28"/>
      <c r="F1" s="28"/>
      <c r="G1" s="29"/>
      <c r="H1" s="30"/>
      <c r="I1" s="30"/>
      <c r="J1" s="30"/>
      <c r="K1" s="30"/>
      <c r="L1" s="30"/>
      <c r="M1" s="30"/>
      <c r="N1" s="30"/>
      <c r="O1" s="30"/>
    </row>
    <row r="2" spans="1:18" ht="11.45" hidden="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8" customHeight="1" x14ac:dyDescent="0.2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1"/>
      <c r="Q3" s="1"/>
      <c r="R3" s="1"/>
    </row>
    <row r="4" spans="1:18" s="5" customFormat="1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 t="s">
        <v>31</v>
      </c>
      <c r="P4" s="3"/>
      <c r="Q4" s="3"/>
      <c r="R4" s="3"/>
    </row>
    <row r="5" spans="1:18" s="5" customFormat="1" ht="16.5" customHeight="1" x14ac:dyDescent="0.2">
      <c r="A5" s="6"/>
      <c r="B5" s="91" t="s">
        <v>1</v>
      </c>
      <c r="C5" s="92"/>
      <c r="D5" s="92"/>
      <c r="E5" s="92"/>
      <c r="F5" s="92"/>
      <c r="G5" s="93"/>
      <c r="H5" s="94" t="s">
        <v>2</v>
      </c>
      <c r="I5" s="95"/>
      <c r="J5" s="95"/>
      <c r="K5" s="95"/>
      <c r="L5" s="96"/>
      <c r="M5" s="6"/>
      <c r="N5" s="7"/>
      <c r="O5" s="6"/>
      <c r="P5" s="3"/>
      <c r="Q5" s="3"/>
      <c r="R5" s="3"/>
    </row>
    <row r="6" spans="1:18" s="5" customFormat="1" ht="12.75" x14ac:dyDescent="0.2">
      <c r="A6" s="8" t="s">
        <v>3</v>
      </c>
      <c r="B6" s="38"/>
      <c r="C6" s="8"/>
      <c r="D6" s="8"/>
      <c r="E6" s="8"/>
      <c r="F6" s="8"/>
      <c r="G6" s="8"/>
      <c r="H6" s="8"/>
      <c r="I6" s="8"/>
      <c r="J6" s="8"/>
      <c r="K6" s="8"/>
      <c r="L6" s="9"/>
      <c r="M6" s="8" t="s">
        <v>29</v>
      </c>
      <c r="N6" s="8" t="s">
        <v>32</v>
      </c>
      <c r="O6" s="10"/>
      <c r="P6" s="3"/>
      <c r="Q6" s="3"/>
      <c r="R6" s="3"/>
    </row>
    <row r="7" spans="1:18" s="5" customFormat="1" ht="13.5" customHeight="1" x14ac:dyDescent="0.2">
      <c r="A7" s="37" t="s">
        <v>4</v>
      </c>
      <c r="B7" s="36" t="s">
        <v>5</v>
      </c>
      <c r="C7" s="37" t="s">
        <v>6</v>
      </c>
      <c r="D7" s="37" t="s">
        <v>7</v>
      </c>
      <c r="E7" s="37" t="s">
        <v>46</v>
      </c>
      <c r="F7" s="37" t="s">
        <v>34</v>
      </c>
      <c r="G7" s="37" t="s">
        <v>8</v>
      </c>
      <c r="H7" s="37" t="s">
        <v>9</v>
      </c>
      <c r="I7" s="37" t="s">
        <v>33</v>
      </c>
      <c r="J7" s="37" t="s">
        <v>10</v>
      </c>
      <c r="K7" s="37" t="s">
        <v>11</v>
      </c>
      <c r="L7" s="37" t="s">
        <v>8</v>
      </c>
      <c r="M7" s="37" t="s">
        <v>12</v>
      </c>
      <c r="N7" s="37" t="s">
        <v>13</v>
      </c>
      <c r="O7" s="37" t="s">
        <v>14</v>
      </c>
      <c r="P7" s="3"/>
      <c r="Q7" s="3"/>
      <c r="R7" s="3"/>
    </row>
    <row r="8" spans="1:18" s="5" customFormat="1" ht="15.75" customHeight="1" x14ac:dyDescent="0.2">
      <c r="A8" s="42" t="s">
        <v>15</v>
      </c>
      <c r="B8" s="3"/>
      <c r="C8" s="3"/>
      <c r="D8" s="3"/>
      <c r="E8" s="3"/>
      <c r="F8" s="3"/>
      <c r="G8" s="3"/>
      <c r="H8" s="3"/>
      <c r="I8" s="3"/>
      <c r="J8" s="3"/>
      <c r="K8" s="25"/>
      <c r="L8" s="3"/>
      <c r="M8" s="3"/>
      <c r="N8" s="3"/>
      <c r="O8" s="3"/>
      <c r="P8" s="3"/>
      <c r="Q8" s="3"/>
      <c r="R8" s="3"/>
    </row>
    <row r="9" spans="1:18" s="5" customFormat="1" ht="12.75" x14ac:dyDescent="0.2">
      <c r="A9" s="41" t="s">
        <v>47</v>
      </c>
      <c r="B9" s="26">
        <v>11.5</v>
      </c>
      <c r="C9" s="26">
        <v>15.2</v>
      </c>
      <c r="D9" s="26">
        <v>51.3</v>
      </c>
      <c r="E9" s="26">
        <v>24.3</v>
      </c>
      <c r="F9" s="26">
        <v>12.5</v>
      </c>
      <c r="G9" s="26">
        <v>0.4</v>
      </c>
      <c r="H9" s="26">
        <v>45.5</v>
      </c>
      <c r="I9" s="26">
        <v>17.600000000000001</v>
      </c>
      <c r="J9" s="26">
        <v>25.9</v>
      </c>
      <c r="K9" s="26">
        <v>0</v>
      </c>
      <c r="L9" s="26">
        <v>7.9</v>
      </c>
      <c r="M9" s="26">
        <v>9.6</v>
      </c>
      <c r="N9" s="26">
        <v>3.1</v>
      </c>
      <c r="O9" s="26">
        <f t="shared" ref="O9:O18" si="0">SUM(B9:N9)</f>
        <v>224.79999999999998</v>
      </c>
      <c r="P9" s="3"/>
      <c r="Q9" s="3"/>
      <c r="R9" s="3"/>
    </row>
    <row r="10" spans="1:18" s="5" customFormat="1" ht="12.75" x14ac:dyDescent="0.2">
      <c r="A10" s="41" t="s">
        <v>48</v>
      </c>
      <c r="B10" s="26">
        <v>11.6</v>
      </c>
      <c r="C10" s="26">
        <v>15.5</v>
      </c>
      <c r="D10" s="26">
        <v>50.9</v>
      </c>
      <c r="E10" s="26">
        <v>24.7</v>
      </c>
      <c r="F10" s="26">
        <v>13.1</v>
      </c>
      <c r="G10" s="26">
        <v>0.4</v>
      </c>
      <c r="H10" s="26">
        <v>45.5</v>
      </c>
      <c r="I10" s="26">
        <v>17.7</v>
      </c>
      <c r="J10" s="26">
        <v>26.7</v>
      </c>
      <c r="K10" s="26">
        <v>0</v>
      </c>
      <c r="L10" s="26">
        <v>7.9</v>
      </c>
      <c r="M10" s="26">
        <v>9.4</v>
      </c>
      <c r="N10" s="26">
        <v>2.5</v>
      </c>
      <c r="O10" s="26">
        <f t="shared" si="0"/>
        <v>225.89999999999998</v>
      </c>
      <c r="P10" s="3"/>
      <c r="Q10" s="3"/>
      <c r="R10" s="3"/>
    </row>
    <row r="11" spans="1:18" s="5" customFormat="1" ht="12.75" x14ac:dyDescent="0.2">
      <c r="A11" s="41" t="s">
        <v>49</v>
      </c>
      <c r="B11" s="26">
        <v>11.4</v>
      </c>
      <c r="C11" s="26">
        <v>15.5</v>
      </c>
      <c r="D11" s="26">
        <v>50.4</v>
      </c>
      <c r="E11" s="26">
        <v>25</v>
      </c>
      <c r="F11" s="26">
        <v>12.6</v>
      </c>
      <c r="G11" s="26">
        <v>0.4</v>
      </c>
      <c r="H11" s="26">
        <v>45.5</v>
      </c>
      <c r="I11" s="26">
        <v>17.3</v>
      </c>
      <c r="J11" s="26">
        <v>26.6</v>
      </c>
      <c r="K11" s="26">
        <v>0</v>
      </c>
      <c r="L11" s="26">
        <v>8</v>
      </c>
      <c r="M11" s="26">
        <v>9.1999999999999993</v>
      </c>
      <c r="N11" s="26">
        <v>2.5</v>
      </c>
      <c r="O11" s="26">
        <f t="shared" si="0"/>
        <v>224.4</v>
      </c>
      <c r="P11" s="3"/>
      <c r="Q11" s="3"/>
      <c r="R11" s="3"/>
    </row>
    <row r="12" spans="1:18" s="5" customFormat="1" ht="12.75" x14ac:dyDescent="0.2">
      <c r="A12" s="41" t="s">
        <v>50</v>
      </c>
      <c r="B12" s="26">
        <v>11.4</v>
      </c>
      <c r="C12" s="26">
        <v>15</v>
      </c>
      <c r="D12" s="26">
        <v>50.3</v>
      </c>
      <c r="E12" s="26">
        <v>24.2</v>
      </c>
      <c r="F12" s="26">
        <v>11.8</v>
      </c>
      <c r="G12" s="26">
        <v>0.4</v>
      </c>
      <c r="H12" s="26">
        <v>47.7</v>
      </c>
      <c r="I12" s="26">
        <v>17.2</v>
      </c>
      <c r="J12" s="26">
        <v>26.6</v>
      </c>
      <c r="K12" s="26">
        <v>0</v>
      </c>
      <c r="L12" s="26">
        <v>8</v>
      </c>
      <c r="M12" s="26">
        <v>9</v>
      </c>
      <c r="N12" s="26">
        <v>2</v>
      </c>
      <c r="O12" s="26">
        <f t="shared" si="0"/>
        <v>223.6</v>
      </c>
      <c r="P12" s="3"/>
      <c r="Q12" s="3"/>
      <c r="R12" s="3"/>
    </row>
    <row r="13" spans="1:18" s="5" customFormat="1" ht="12.75" x14ac:dyDescent="0.2">
      <c r="A13" s="41" t="s">
        <v>51</v>
      </c>
      <c r="B13" s="26">
        <v>11.3</v>
      </c>
      <c r="C13" s="26">
        <v>15</v>
      </c>
      <c r="D13" s="26">
        <v>50.2</v>
      </c>
      <c r="E13" s="26">
        <v>23.9</v>
      </c>
      <c r="F13" s="26">
        <v>11.6</v>
      </c>
      <c r="G13" s="26">
        <v>0.4</v>
      </c>
      <c r="H13" s="26">
        <v>47.7</v>
      </c>
      <c r="I13" s="26">
        <v>17.399999999999999</v>
      </c>
      <c r="J13" s="26">
        <v>26.4</v>
      </c>
      <c r="K13" s="26">
        <v>0</v>
      </c>
      <c r="L13" s="26">
        <v>8</v>
      </c>
      <c r="M13" s="26">
        <v>8.9</v>
      </c>
      <c r="N13" s="26">
        <v>2</v>
      </c>
      <c r="O13" s="26">
        <f t="shared" si="0"/>
        <v>222.80000000000004</v>
      </c>
      <c r="P13" s="3"/>
      <c r="Q13" s="3"/>
      <c r="R13" s="3"/>
    </row>
    <row r="14" spans="1:18" s="5" customFormat="1" ht="12.75" x14ac:dyDescent="0.2">
      <c r="A14" s="41" t="s">
        <v>52</v>
      </c>
      <c r="B14" s="26">
        <v>11.5</v>
      </c>
      <c r="C14" s="26">
        <v>15</v>
      </c>
      <c r="D14" s="26">
        <v>50.2</v>
      </c>
      <c r="E14" s="26">
        <v>23.9</v>
      </c>
      <c r="F14" s="26">
        <v>11.9</v>
      </c>
      <c r="G14" s="26">
        <v>0.4</v>
      </c>
      <c r="H14" s="26">
        <v>47.7</v>
      </c>
      <c r="I14" s="26">
        <v>17.399999999999999</v>
      </c>
      <c r="J14" s="26">
        <v>26.9</v>
      </c>
      <c r="K14" s="26">
        <v>0</v>
      </c>
      <c r="L14" s="26">
        <v>8</v>
      </c>
      <c r="M14" s="26">
        <v>7.8</v>
      </c>
      <c r="N14" s="26">
        <v>2</v>
      </c>
      <c r="O14" s="26">
        <f t="shared" si="0"/>
        <v>222.70000000000005</v>
      </c>
      <c r="P14" s="3"/>
      <c r="Q14" s="3"/>
      <c r="R14" s="3"/>
    </row>
    <row r="15" spans="1:18" s="5" customFormat="1" ht="12.75" x14ac:dyDescent="0.2">
      <c r="A15" s="41" t="s">
        <v>59</v>
      </c>
      <c r="B15" s="26">
        <v>11.4</v>
      </c>
      <c r="C15" s="26">
        <v>15.4</v>
      </c>
      <c r="D15" s="26">
        <v>50.3</v>
      </c>
      <c r="E15" s="26">
        <v>22.1</v>
      </c>
      <c r="F15" s="26">
        <v>11.9</v>
      </c>
      <c r="G15" s="26">
        <v>0.4</v>
      </c>
      <c r="H15" s="26">
        <v>47.7</v>
      </c>
      <c r="I15" s="26">
        <v>17.5</v>
      </c>
      <c r="J15" s="26">
        <v>28.5</v>
      </c>
      <c r="K15" s="26">
        <v>0</v>
      </c>
      <c r="L15" s="26">
        <v>7.5</v>
      </c>
      <c r="M15" s="26">
        <v>7.5</v>
      </c>
      <c r="N15" s="26">
        <v>1.8</v>
      </c>
      <c r="O15" s="26">
        <f t="shared" si="0"/>
        <v>222</v>
      </c>
      <c r="P15" s="3"/>
      <c r="Q15" s="3"/>
      <c r="R15" s="3"/>
    </row>
    <row r="16" spans="1:18" s="5" customFormat="1" ht="12.75" x14ac:dyDescent="0.2">
      <c r="A16" s="41" t="s">
        <v>54</v>
      </c>
      <c r="B16" s="26">
        <v>11.8</v>
      </c>
      <c r="C16" s="26">
        <v>15.6</v>
      </c>
      <c r="D16" s="26">
        <v>49.4</v>
      </c>
      <c r="E16" s="26">
        <v>22.1</v>
      </c>
      <c r="F16" s="26">
        <v>11.8</v>
      </c>
      <c r="G16" s="26">
        <v>0.4</v>
      </c>
      <c r="H16" s="26">
        <v>47.7</v>
      </c>
      <c r="I16" s="26">
        <v>17.3</v>
      </c>
      <c r="J16" s="26">
        <v>29.9</v>
      </c>
      <c r="K16" s="26">
        <v>0</v>
      </c>
      <c r="L16" s="26">
        <v>7.5</v>
      </c>
      <c r="M16" s="26">
        <v>6.7</v>
      </c>
      <c r="N16" s="26">
        <v>1.6</v>
      </c>
      <c r="O16" s="26">
        <f t="shared" si="0"/>
        <v>221.8</v>
      </c>
      <c r="P16" s="3"/>
      <c r="Q16" s="3"/>
      <c r="R16" s="3"/>
    </row>
    <row r="17" spans="1:18" s="5" customFormat="1" ht="12.75" x14ac:dyDescent="0.2">
      <c r="A17" s="41" t="s">
        <v>55</v>
      </c>
      <c r="B17" s="26">
        <v>12.5</v>
      </c>
      <c r="C17" s="26">
        <v>16.399999999999999</v>
      </c>
      <c r="D17" s="26">
        <v>49.9</v>
      </c>
      <c r="E17" s="26">
        <v>23.4</v>
      </c>
      <c r="F17" s="26">
        <v>12.4</v>
      </c>
      <c r="G17" s="26">
        <v>0.4</v>
      </c>
      <c r="H17" s="26">
        <v>47.7</v>
      </c>
      <c r="I17" s="26">
        <v>17.399999999999999</v>
      </c>
      <c r="J17" s="26">
        <v>32</v>
      </c>
      <c r="K17" s="26">
        <v>0</v>
      </c>
      <c r="L17" s="26">
        <v>7.5</v>
      </c>
      <c r="M17" s="26">
        <v>6.9</v>
      </c>
      <c r="N17" s="26">
        <v>1.6</v>
      </c>
      <c r="O17" s="26">
        <f t="shared" si="0"/>
        <v>228.1</v>
      </c>
      <c r="P17" s="3"/>
      <c r="Q17" s="3"/>
      <c r="R17" s="3"/>
    </row>
    <row r="18" spans="1:18" s="5" customFormat="1" ht="12.75" x14ac:dyDescent="0.2">
      <c r="A18" s="41" t="s">
        <v>56</v>
      </c>
      <c r="B18" s="26">
        <v>12.7</v>
      </c>
      <c r="C18" s="26">
        <v>18.8</v>
      </c>
      <c r="D18" s="26">
        <v>50.1</v>
      </c>
      <c r="E18" s="26">
        <v>23.2</v>
      </c>
      <c r="F18" s="26">
        <v>12.7</v>
      </c>
      <c r="G18" s="26">
        <v>0.4</v>
      </c>
      <c r="H18" s="26">
        <v>47.7</v>
      </c>
      <c r="I18" s="26">
        <v>17.399999999999999</v>
      </c>
      <c r="J18" s="26">
        <v>31.8</v>
      </c>
      <c r="K18" s="26">
        <v>0</v>
      </c>
      <c r="L18" s="26">
        <v>6.9</v>
      </c>
      <c r="M18" s="26">
        <v>6.6</v>
      </c>
      <c r="N18" s="26">
        <v>1.6</v>
      </c>
      <c r="O18" s="26">
        <f t="shared" si="0"/>
        <v>229.90000000000003</v>
      </c>
      <c r="P18" s="3"/>
      <c r="Q18" s="3"/>
      <c r="R18" s="3"/>
    </row>
    <row r="19" spans="1:18" s="5" customFormat="1" ht="12.75" x14ac:dyDescent="0.2">
      <c r="A19" s="42" t="s">
        <v>16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3"/>
      <c r="Q19" s="3"/>
      <c r="R19" s="3"/>
    </row>
    <row r="20" spans="1:18" s="5" customFormat="1" ht="12.75" x14ac:dyDescent="0.2">
      <c r="A20" s="3" t="s">
        <v>57</v>
      </c>
      <c r="B20" s="26">
        <v>12.2</v>
      </c>
      <c r="C20" s="26">
        <v>18</v>
      </c>
      <c r="D20" s="26">
        <v>49.2</v>
      </c>
      <c r="E20" s="26">
        <v>23.5</v>
      </c>
      <c r="F20" s="26">
        <v>12</v>
      </c>
      <c r="G20" s="26">
        <v>0.4</v>
      </c>
      <c r="H20" s="26">
        <v>47.7</v>
      </c>
      <c r="I20" s="26">
        <v>18</v>
      </c>
      <c r="J20" s="26">
        <v>30.9</v>
      </c>
      <c r="K20" s="26">
        <v>0</v>
      </c>
      <c r="L20" s="26">
        <v>6.9</v>
      </c>
      <c r="M20" s="26">
        <v>7.5</v>
      </c>
      <c r="N20" s="26">
        <v>1.6</v>
      </c>
      <c r="O20" s="26">
        <f t="shared" ref="O20:O31" si="1">SUM(B20:N20)</f>
        <v>227.9</v>
      </c>
      <c r="P20" s="3"/>
      <c r="Q20" s="3"/>
      <c r="R20" s="3"/>
    </row>
    <row r="21" spans="1:18" s="5" customFormat="1" ht="12.75" x14ac:dyDescent="0.2">
      <c r="A21" s="3" t="s">
        <v>58</v>
      </c>
      <c r="B21" s="26">
        <v>12.2</v>
      </c>
      <c r="C21" s="26">
        <v>18</v>
      </c>
      <c r="D21" s="26">
        <v>50.6</v>
      </c>
      <c r="E21" s="26">
        <v>23.2</v>
      </c>
      <c r="F21" s="26">
        <v>12.1</v>
      </c>
      <c r="G21" s="26">
        <v>0.4</v>
      </c>
      <c r="H21" s="26">
        <v>47.7</v>
      </c>
      <c r="I21" s="26">
        <v>18.100000000000001</v>
      </c>
      <c r="J21" s="26">
        <v>30.8</v>
      </c>
      <c r="K21" s="26">
        <v>0</v>
      </c>
      <c r="L21" s="26">
        <v>6.9</v>
      </c>
      <c r="M21" s="26">
        <v>6.4</v>
      </c>
      <c r="N21" s="26">
        <v>1.4</v>
      </c>
      <c r="O21" s="26">
        <f t="shared" si="1"/>
        <v>227.8</v>
      </c>
      <c r="P21" s="3"/>
      <c r="Q21" s="3"/>
      <c r="R21" s="3"/>
    </row>
    <row r="22" spans="1:18" s="5" customFormat="1" ht="12.75" x14ac:dyDescent="0.2">
      <c r="A22" s="3" t="s">
        <v>47</v>
      </c>
      <c r="B22" s="26">
        <v>12.6</v>
      </c>
      <c r="C22" s="26">
        <v>18.100000000000001</v>
      </c>
      <c r="D22" s="26">
        <v>51.2</v>
      </c>
      <c r="E22" s="26">
        <v>20.399999999999999</v>
      </c>
      <c r="F22" s="26">
        <v>12.7</v>
      </c>
      <c r="G22" s="26">
        <v>0.4</v>
      </c>
      <c r="H22" s="26">
        <v>47.7</v>
      </c>
      <c r="I22" s="26">
        <v>18.399999999999999</v>
      </c>
      <c r="J22" s="26">
        <v>31.8</v>
      </c>
      <c r="K22" s="26">
        <v>0</v>
      </c>
      <c r="L22" s="26">
        <v>4.9000000000000004</v>
      </c>
      <c r="M22" s="26">
        <v>7</v>
      </c>
      <c r="N22" s="26">
        <v>5.9</v>
      </c>
      <c r="O22" s="26">
        <f t="shared" si="1"/>
        <v>231.10000000000005</v>
      </c>
      <c r="P22" s="3"/>
      <c r="Q22" s="3"/>
      <c r="R22" s="3"/>
    </row>
    <row r="23" spans="1:18" s="5" customFormat="1" ht="12.75" x14ac:dyDescent="0.2">
      <c r="A23" s="41" t="s">
        <v>48</v>
      </c>
      <c r="B23" s="26">
        <v>12.6</v>
      </c>
      <c r="C23" s="26">
        <v>18</v>
      </c>
      <c r="D23" s="26">
        <v>51</v>
      </c>
      <c r="E23" s="26">
        <v>20.399999999999999</v>
      </c>
      <c r="F23" s="26">
        <v>11.9</v>
      </c>
      <c r="G23" s="26">
        <v>0.4</v>
      </c>
      <c r="H23" s="26">
        <v>47.7</v>
      </c>
      <c r="I23" s="26">
        <v>18.5</v>
      </c>
      <c r="J23" s="26">
        <v>32.700000000000003</v>
      </c>
      <c r="K23" s="26">
        <v>0</v>
      </c>
      <c r="L23" s="26">
        <v>4.9000000000000004</v>
      </c>
      <c r="M23" s="26">
        <v>7.4</v>
      </c>
      <c r="N23" s="26">
        <v>5.8</v>
      </c>
      <c r="O23" s="26">
        <f t="shared" si="1"/>
        <v>231.3</v>
      </c>
      <c r="P23" s="3"/>
      <c r="Q23" s="3"/>
      <c r="R23" s="3"/>
    </row>
    <row r="24" spans="1:18" s="5" customFormat="1" ht="12.75" x14ac:dyDescent="0.2">
      <c r="A24" s="41" t="s">
        <v>49</v>
      </c>
      <c r="B24" s="26">
        <v>12.6</v>
      </c>
      <c r="C24" s="26">
        <v>17</v>
      </c>
      <c r="D24" s="26">
        <v>50.3</v>
      </c>
      <c r="E24" s="26">
        <v>10.9</v>
      </c>
      <c r="F24" s="26">
        <v>11.5</v>
      </c>
      <c r="G24" s="26">
        <v>0.4</v>
      </c>
      <c r="H24" s="26">
        <v>47.7</v>
      </c>
      <c r="I24" s="26">
        <v>18.3</v>
      </c>
      <c r="J24" s="26">
        <v>32</v>
      </c>
      <c r="K24" s="26">
        <v>0</v>
      </c>
      <c r="L24" s="26">
        <v>4.9000000000000004</v>
      </c>
      <c r="M24" s="26">
        <v>7.2</v>
      </c>
      <c r="N24" s="26">
        <v>6.1</v>
      </c>
      <c r="O24" s="26">
        <f t="shared" si="1"/>
        <v>218.90000000000003</v>
      </c>
      <c r="P24" s="3"/>
      <c r="Q24" s="3"/>
      <c r="R24" s="3"/>
    </row>
    <row r="25" spans="1:18" s="5" customFormat="1" ht="12.75" x14ac:dyDescent="0.2">
      <c r="A25" s="41" t="s">
        <v>50</v>
      </c>
      <c r="B25" s="26">
        <v>12</v>
      </c>
      <c r="C25" s="26">
        <v>16.2</v>
      </c>
      <c r="D25" s="26">
        <v>50.9</v>
      </c>
      <c r="E25" s="26">
        <v>17.5</v>
      </c>
      <c r="F25" s="26">
        <v>10.6</v>
      </c>
      <c r="G25" s="26">
        <v>0.8</v>
      </c>
      <c r="H25" s="26">
        <v>47.7</v>
      </c>
      <c r="I25" s="26">
        <v>18.5</v>
      </c>
      <c r="J25" s="26">
        <v>32.299999999999997</v>
      </c>
      <c r="K25" s="26">
        <v>0</v>
      </c>
      <c r="L25" s="26">
        <v>4.8</v>
      </c>
      <c r="M25" s="26">
        <v>6.5</v>
      </c>
      <c r="N25" s="26">
        <v>5.7</v>
      </c>
      <c r="O25" s="26">
        <f t="shared" si="1"/>
        <v>223.5</v>
      </c>
      <c r="P25" s="3"/>
      <c r="Q25" s="3"/>
      <c r="R25" s="3"/>
    </row>
    <row r="26" spans="1:18" s="5" customFormat="1" ht="12.75" x14ac:dyDescent="0.2">
      <c r="A26" s="41" t="s">
        <v>51</v>
      </c>
      <c r="B26" s="26">
        <v>10.5</v>
      </c>
      <c r="C26" s="26">
        <v>16.600000000000001</v>
      </c>
      <c r="D26" s="26">
        <v>51.5</v>
      </c>
      <c r="E26" s="26">
        <v>17.399999999999999</v>
      </c>
      <c r="F26" s="26">
        <v>10.6</v>
      </c>
      <c r="G26" s="26">
        <v>0.8</v>
      </c>
      <c r="H26" s="26">
        <v>47.7</v>
      </c>
      <c r="I26" s="26">
        <v>18.5</v>
      </c>
      <c r="J26" s="26">
        <v>32.5</v>
      </c>
      <c r="K26" s="26">
        <v>0</v>
      </c>
      <c r="L26" s="26">
        <v>4.8</v>
      </c>
      <c r="M26" s="26">
        <v>6.5</v>
      </c>
      <c r="N26" s="26">
        <v>5.7</v>
      </c>
      <c r="O26" s="26">
        <f t="shared" si="1"/>
        <v>223.1</v>
      </c>
      <c r="P26" s="3"/>
      <c r="Q26" s="3"/>
      <c r="R26" s="3"/>
    </row>
    <row r="27" spans="1:18" s="5" customFormat="1" ht="12.75" x14ac:dyDescent="0.2">
      <c r="A27" s="41" t="s">
        <v>52</v>
      </c>
      <c r="B27" s="26">
        <v>11.4</v>
      </c>
      <c r="C27" s="26">
        <v>16.399999999999999</v>
      </c>
      <c r="D27" s="26">
        <v>50</v>
      </c>
      <c r="E27" s="26">
        <v>16.8</v>
      </c>
      <c r="F27" s="26">
        <v>10.4</v>
      </c>
      <c r="G27" s="26">
        <v>0.8</v>
      </c>
      <c r="H27" s="26">
        <v>47.7</v>
      </c>
      <c r="I27" s="26">
        <v>18.100000000000001</v>
      </c>
      <c r="J27" s="26">
        <v>31.8</v>
      </c>
      <c r="K27" s="26">
        <v>0</v>
      </c>
      <c r="L27" s="26">
        <v>4.8</v>
      </c>
      <c r="M27" s="26">
        <v>5.2</v>
      </c>
      <c r="N27" s="26">
        <v>5.5</v>
      </c>
      <c r="O27" s="26">
        <f t="shared" si="1"/>
        <v>218.9</v>
      </c>
      <c r="P27" s="3"/>
      <c r="Q27" s="3"/>
      <c r="R27" s="3"/>
    </row>
    <row r="28" spans="1:18" s="5" customFormat="1" ht="12.75" x14ac:dyDescent="0.2">
      <c r="A28" s="41" t="s">
        <v>59</v>
      </c>
      <c r="B28" s="26">
        <v>11.8</v>
      </c>
      <c r="C28" s="26">
        <v>17.399999999999999</v>
      </c>
      <c r="D28" s="26">
        <v>49.8</v>
      </c>
      <c r="E28" s="26">
        <v>16.600000000000001</v>
      </c>
      <c r="F28" s="26">
        <v>10.5</v>
      </c>
      <c r="G28" s="26">
        <v>0.8</v>
      </c>
      <c r="H28" s="26">
        <v>47.7</v>
      </c>
      <c r="I28" s="26">
        <v>18.5</v>
      </c>
      <c r="J28" s="26">
        <v>31.9</v>
      </c>
      <c r="K28" s="26">
        <v>0</v>
      </c>
      <c r="L28" s="26">
        <v>4.8</v>
      </c>
      <c r="M28" s="26">
        <v>5.4</v>
      </c>
      <c r="N28" s="26">
        <v>5.5</v>
      </c>
      <c r="O28" s="26">
        <f t="shared" si="1"/>
        <v>220.70000000000002</v>
      </c>
      <c r="P28" s="3"/>
      <c r="Q28" s="3"/>
      <c r="R28" s="3"/>
    </row>
    <row r="29" spans="1:18" s="5" customFormat="1" ht="12.75" x14ac:dyDescent="0.2">
      <c r="A29" s="41" t="s">
        <v>54</v>
      </c>
      <c r="B29" s="26">
        <v>12.1</v>
      </c>
      <c r="C29" s="26">
        <v>18.399999999999999</v>
      </c>
      <c r="D29" s="26">
        <v>49.6</v>
      </c>
      <c r="E29" s="26">
        <v>16.2</v>
      </c>
      <c r="F29" s="26">
        <v>10.3</v>
      </c>
      <c r="G29" s="26">
        <v>0.8</v>
      </c>
      <c r="H29" s="26">
        <v>47.7</v>
      </c>
      <c r="I29" s="26">
        <v>18.3</v>
      </c>
      <c r="J29" s="26">
        <v>33.6</v>
      </c>
      <c r="K29" s="26">
        <v>0</v>
      </c>
      <c r="L29" s="26">
        <v>4.8</v>
      </c>
      <c r="M29" s="26">
        <v>5.0999999999999996</v>
      </c>
      <c r="N29" s="26">
        <v>5.5</v>
      </c>
      <c r="O29" s="26">
        <f t="shared" si="1"/>
        <v>222.4</v>
      </c>
      <c r="P29" s="3"/>
      <c r="Q29" s="3"/>
      <c r="R29" s="3"/>
    </row>
    <row r="30" spans="1:18" s="5" customFormat="1" ht="12.75" x14ac:dyDescent="0.2">
      <c r="A30" s="41" t="s">
        <v>55</v>
      </c>
      <c r="B30" s="26">
        <v>12.7</v>
      </c>
      <c r="C30" s="26">
        <v>18.8</v>
      </c>
      <c r="D30" s="26">
        <v>50.2</v>
      </c>
      <c r="E30" s="26">
        <v>16</v>
      </c>
      <c r="F30" s="26">
        <v>10.8</v>
      </c>
      <c r="G30" s="26">
        <v>1.3</v>
      </c>
      <c r="H30" s="26">
        <v>47.7</v>
      </c>
      <c r="I30" s="26">
        <v>18.5</v>
      </c>
      <c r="J30" s="26">
        <v>35.5</v>
      </c>
      <c r="K30" s="26">
        <v>0</v>
      </c>
      <c r="L30" s="26">
        <v>4.8</v>
      </c>
      <c r="M30" s="26">
        <v>5.0999999999999996</v>
      </c>
      <c r="N30" s="26">
        <v>5.5</v>
      </c>
      <c r="O30" s="26">
        <f t="shared" si="1"/>
        <v>226.9</v>
      </c>
      <c r="P30" s="3"/>
      <c r="Q30" s="3"/>
      <c r="R30" s="3"/>
    </row>
    <row r="31" spans="1:18" s="5" customFormat="1" ht="12.75" x14ac:dyDescent="0.2">
      <c r="A31" s="41" t="s">
        <v>56</v>
      </c>
      <c r="B31" s="26">
        <v>12.3</v>
      </c>
      <c r="C31" s="26">
        <v>18.399999999999999</v>
      </c>
      <c r="D31" s="26">
        <v>52</v>
      </c>
      <c r="E31" s="26">
        <v>15.8</v>
      </c>
      <c r="F31" s="26">
        <v>11</v>
      </c>
      <c r="G31" s="26">
        <v>1.3</v>
      </c>
      <c r="H31" s="26">
        <v>48.2</v>
      </c>
      <c r="I31" s="26">
        <v>18.600000000000001</v>
      </c>
      <c r="J31" s="26">
        <v>40.200000000000003</v>
      </c>
      <c r="K31" s="26">
        <v>0</v>
      </c>
      <c r="L31" s="26">
        <v>3.5</v>
      </c>
      <c r="M31" s="26">
        <v>4.4000000000000004</v>
      </c>
      <c r="N31" s="26">
        <v>22.6</v>
      </c>
      <c r="O31" s="26">
        <f t="shared" si="1"/>
        <v>248.3</v>
      </c>
      <c r="P31" s="3"/>
      <c r="Q31" s="3"/>
      <c r="R31" s="3"/>
    </row>
    <row r="32" spans="1:18" s="5" customFormat="1" ht="12.75" x14ac:dyDescent="0.2">
      <c r="A32" s="39" t="s">
        <v>17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3"/>
      <c r="Q32" s="3"/>
      <c r="R32" s="3"/>
    </row>
    <row r="33" spans="1:18" s="5" customFormat="1" ht="12.75" x14ac:dyDescent="0.2">
      <c r="A33" s="3" t="s">
        <v>57</v>
      </c>
      <c r="B33" s="26">
        <v>11.7</v>
      </c>
      <c r="C33" s="26">
        <v>19.899999999999999</v>
      </c>
      <c r="D33" s="26">
        <v>49.8</v>
      </c>
      <c r="E33" s="26">
        <v>14.9</v>
      </c>
      <c r="F33" s="26">
        <v>11</v>
      </c>
      <c r="G33" s="26">
        <v>1.3</v>
      </c>
      <c r="H33" s="26">
        <v>48.2</v>
      </c>
      <c r="I33" s="26">
        <v>18.8</v>
      </c>
      <c r="J33" s="26">
        <v>41.8</v>
      </c>
      <c r="K33" s="26">
        <v>0</v>
      </c>
      <c r="L33" s="26">
        <v>2.1</v>
      </c>
      <c r="M33" s="26">
        <v>6</v>
      </c>
      <c r="N33" s="26">
        <v>22.3</v>
      </c>
      <c r="O33" s="26">
        <f t="shared" ref="O33:O44" si="2">SUM(B33:N33)</f>
        <v>247.80000000000004</v>
      </c>
      <c r="P33" s="3"/>
      <c r="Q33" s="3"/>
      <c r="R33" s="3"/>
    </row>
    <row r="34" spans="1:18" s="5" customFormat="1" ht="12.75" x14ac:dyDescent="0.2">
      <c r="A34" s="3" t="s">
        <v>58</v>
      </c>
      <c r="B34" s="26">
        <v>11.8</v>
      </c>
      <c r="C34" s="26">
        <v>19.899999999999999</v>
      </c>
      <c r="D34" s="26">
        <v>48.8</v>
      </c>
      <c r="E34" s="26">
        <v>14.1</v>
      </c>
      <c r="F34" s="26">
        <v>10.3</v>
      </c>
      <c r="G34" s="26">
        <v>1.3</v>
      </c>
      <c r="H34" s="26">
        <v>48.2</v>
      </c>
      <c r="I34" s="26">
        <v>18.5</v>
      </c>
      <c r="J34" s="26">
        <v>38.799999999999997</v>
      </c>
      <c r="K34" s="26">
        <v>0</v>
      </c>
      <c r="L34" s="26">
        <v>2.1</v>
      </c>
      <c r="M34" s="26">
        <v>5.6</v>
      </c>
      <c r="N34" s="26">
        <v>22.8</v>
      </c>
      <c r="O34" s="26">
        <f t="shared" si="2"/>
        <v>242.2</v>
      </c>
      <c r="P34" s="3"/>
      <c r="Q34" s="3"/>
      <c r="R34" s="3"/>
    </row>
    <row r="35" spans="1:18" s="5" customFormat="1" ht="12.75" x14ac:dyDescent="0.2">
      <c r="A35" s="3" t="s">
        <v>47</v>
      </c>
      <c r="B35" s="26">
        <v>11.5</v>
      </c>
      <c r="C35" s="26">
        <v>19.399999999999999</v>
      </c>
      <c r="D35" s="26">
        <v>51.4</v>
      </c>
      <c r="E35" s="26">
        <v>13.1</v>
      </c>
      <c r="F35" s="26">
        <v>10.8</v>
      </c>
      <c r="G35" s="26">
        <v>1.2</v>
      </c>
      <c r="H35" s="26">
        <v>48.2</v>
      </c>
      <c r="I35" s="26">
        <v>18.3</v>
      </c>
      <c r="J35" s="26">
        <v>39</v>
      </c>
      <c r="K35" s="26">
        <v>0</v>
      </c>
      <c r="L35" s="26">
        <v>4.0999999999999996</v>
      </c>
      <c r="M35" s="26">
        <v>4.2</v>
      </c>
      <c r="N35" s="26">
        <v>22.6</v>
      </c>
      <c r="O35" s="26">
        <f t="shared" si="2"/>
        <v>243.79999999999998</v>
      </c>
      <c r="P35" s="3"/>
      <c r="Q35" s="3"/>
      <c r="R35" s="3"/>
    </row>
    <row r="36" spans="1:18" s="5" customFormat="1" ht="12.75" x14ac:dyDescent="0.2">
      <c r="A36" s="41" t="s">
        <v>48</v>
      </c>
      <c r="B36" s="26">
        <v>11.5</v>
      </c>
      <c r="C36" s="26">
        <v>20.2</v>
      </c>
      <c r="D36" s="26">
        <v>50.7</v>
      </c>
      <c r="E36" s="26">
        <v>12.9</v>
      </c>
      <c r="F36" s="26">
        <v>10.7</v>
      </c>
      <c r="G36" s="26">
        <v>1.3</v>
      </c>
      <c r="H36" s="26">
        <v>48.2</v>
      </c>
      <c r="I36" s="26">
        <v>18.399999999999999</v>
      </c>
      <c r="J36" s="26">
        <v>38.9</v>
      </c>
      <c r="K36" s="26">
        <v>0</v>
      </c>
      <c r="L36" s="26">
        <v>4</v>
      </c>
      <c r="M36" s="26">
        <v>4</v>
      </c>
      <c r="N36" s="26">
        <v>22.6</v>
      </c>
      <c r="O36" s="26">
        <f t="shared" si="2"/>
        <v>243.4</v>
      </c>
      <c r="P36" s="3"/>
      <c r="Q36" s="3"/>
      <c r="R36" s="3"/>
    </row>
    <row r="37" spans="1:18" s="5" customFormat="1" ht="12.75" x14ac:dyDescent="0.2">
      <c r="A37" s="41" t="s">
        <v>49</v>
      </c>
      <c r="B37" s="26">
        <v>11</v>
      </c>
      <c r="C37" s="26">
        <v>20.6</v>
      </c>
      <c r="D37" s="26">
        <v>50.5</v>
      </c>
      <c r="E37" s="26">
        <v>11.4</v>
      </c>
      <c r="F37" s="26">
        <v>10</v>
      </c>
      <c r="G37" s="26">
        <v>1.3</v>
      </c>
      <c r="H37" s="26">
        <v>48.2</v>
      </c>
      <c r="I37" s="26">
        <v>18.100000000000001</v>
      </c>
      <c r="J37" s="26">
        <v>36.200000000000003</v>
      </c>
      <c r="K37" s="26">
        <v>0</v>
      </c>
      <c r="L37" s="26">
        <v>4</v>
      </c>
      <c r="M37" s="26">
        <v>3.9</v>
      </c>
      <c r="N37" s="26">
        <v>22.6</v>
      </c>
      <c r="O37" s="26">
        <f t="shared" si="2"/>
        <v>237.8</v>
      </c>
      <c r="P37" s="3"/>
      <c r="Q37" s="3"/>
      <c r="R37" s="3"/>
    </row>
    <row r="38" spans="1:18" s="5" customFormat="1" ht="12.75" x14ac:dyDescent="0.2">
      <c r="A38" s="41" t="s">
        <v>50</v>
      </c>
      <c r="B38" s="26">
        <v>10.9</v>
      </c>
      <c r="C38" s="26">
        <v>23.2</v>
      </c>
      <c r="D38" s="26">
        <v>52.6</v>
      </c>
      <c r="E38" s="26">
        <v>10.6</v>
      </c>
      <c r="F38" s="26">
        <v>9.6999999999999993</v>
      </c>
      <c r="G38" s="26">
        <v>1.3</v>
      </c>
      <c r="H38" s="26">
        <v>49.5</v>
      </c>
      <c r="I38" s="26">
        <v>18.3</v>
      </c>
      <c r="J38" s="26">
        <v>36.1</v>
      </c>
      <c r="K38" s="26">
        <v>0</v>
      </c>
      <c r="L38" s="26">
        <v>3.8</v>
      </c>
      <c r="M38" s="26">
        <v>3.9</v>
      </c>
      <c r="N38" s="26">
        <v>22.2</v>
      </c>
      <c r="O38" s="26">
        <f t="shared" si="2"/>
        <v>242.10000000000002</v>
      </c>
      <c r="P38" s="3"/>
      <c r="Q38" s="3"/>
      <c r="R38" s="3"/>
    </row>
    <row r="39" spans="1:18" s="5" customFormat="1" ht="12.75" x14ac:dyDescent="0.2">
      <c r="A39" s="41" t="s">
        <v>51</v>
      </c>
      <c r="B39" s="26">
        <v>11.4</v>
      </c>
      <c r="C39" s="26">
        <v>22.5</v>
      </c>
      <c r="D39" s="26">
        <v>54.4</v>
      </c>
      <c r="E39" s="26">
        <v>10.6</v>
      </c>
      <c r="F39" s="26">
        <v>10.4</v>
      </c>
      <c r="G39" s="26">
        <v>1.8</v>
      </c>
      <c r="H39" s="26">
        <v>49.5</v>
      </c>
      <c r="I39" s="26">
        <v>18.399999999999999</v>
      </c>
      <c r="J39" s="26">
        <v>38.6</v>
      </c>
      <c r="K39" s="26">
        <v>0</v>
      </c>
      <c r="L39" s="26">
        <v>3.3</v>
      </c>
      <c r="M39" s="26">
        <v>3.9</v>
      </c>
      <c r="N39" s="26">
        <v>22.2</v>
      </c>
      <c r="O39" s="26">
        <f t="shared" si="2"/>
        <v>247</v>
      </c>
      <c r="P39" s="3"/>
      <c r="Q39" s="3"/>
      <c r="R39" s="3"/>
    </row>
    <row r="40" spans="1:18" s="5" customFormat="1" ht="12.75" x14ac:dyDescent="0.2">
      <c r="A40" s="41" t="s">
        <v>52</v>
      </c>
      <c r="B40" s="26">
        <v>11</v>
      </c>
      <c r="C40" s="26">
        <v>24.3</v>
      </c>
      <c r="D40" s="26">
        <v>55.1</v>
      </c>
      <c r="E40" s="26">
        <v>9.6999999999999993</v>
      </c>
      <c r="F40" s="26">
        <v>9.8000000000000007</v>
      </c>
      <c r="G40" s="26">
        <v>1.8</v>
      </c>
      <c r="H40" s="26">
        <v>49.5</v>
      </c>
      <c r="I40" s="26">
        <v>18.600000000000001</v>
      </c>
      <c r="J40" s="26">
        <v>37.200000000000003</v>
      </c>
      <c r="K40" s="26">
        <v>0</v>
      </c>
      <c r="L40" s="26">
        <v>4.9000000000000004</v>
      </c>
      <c r="M40" s="26">
        <v>3.8</v>
      </c>
      <c r="N40" s="26">
        <v>22.2</v>
      </c>
      <c r="O40" s="26">
        <f t="shared" si="2"/>
        <v>247.9</v>
      </c>
      <c r="P40" s="3"/>
      <c r="Q40" s="3"/>
      <c r="R40" s="3"/>
    </row>
    <row r="41" spans="1:18" s="5" customFormat="1" ht="12.75" x14ac:dyDescent="0.2">
      <c r="A41" s="41" t="s">
        <v>59</v>
      </c>
      <c r="B41" s="26">
        <v>11.3</v>
      </c>
      <c r="C41" s="26">
        <v>24.5</v>
      </c>
      <c r="D41" s="26">
        <v>55.1</v>
      </c>
      <c r="E41" s="26">
        <v>8.6999999999999993</v>
      </c>
      <c r="F41" s="26">
        <v>10.199999999999999</v>
      </c>
      <c r="G41" s="26">
        <v>2.1</v>
      </c>
      <c r="H41" s="26">
        <v>49.5</v>
      </c>
      <c r="I41" s="26">
        <v>18.600000000000001</v>
      </c>
      <c r="J41" s="26">
        <v>39.299999999999997</v>
      </c>
      <c r="K41" s="26">
        <v>0</v>
      </c>
      <c r="L41" s="26">
        <v>4.2</v>
      </c>
      <c r="M41" s="26">
        <v>3.8</v>
      </c>
      <c r="N41" s="26">
        <v>22</v>
      </c>
      <c r="O41" s="26">
        <f t="shared" si="2"/>
        <v>249.3</v>
      </c>
      <c r="P41" s="3"/>
      <c r="Q41" s="3"/>
      <c r="R41" s="3"/>
    </row>
    <row r="42" spans="1:18" s="5" customFormat="1" ht="12.75" x14ac:dyDescent="0.2">
      <c r="A42" s="41" t="s">
        <v>54</v>
      </c>
      <c r="B42" s="26">
        <v>11.4</v>
      </c>
      <c r="C42" s="26">
        <v>25.9</v>
      </c>
      <c r="D42" s="26">
        <v>56.4</v>
      </c>
      <c r="E42" s="26">
        <v>8.4</v>
      </c>
      <c r="F42" s="26">
        <v>9.1999999999999993</v>
      </c>
      <c r="G42" s="26">
        <v>2.8</v>
      </c>
      <c r="H42" s="26">
        <v>49.5</v>
      </c>
      <c r="I42" s="26">
        <v>18.399999999999999</v>
      </c>
      <c r="J42" s="26">
        <v>38</v>
      </c>
      <c r="K42" s="26">
        <v>0</v>
      </c>
      <c r="L42" s="26">
        <v>4.2</v>
      </c>
      <c r="M42" s="26">
        <v>3.7</v>
      </c>
      <c r="N42" s="26">
        <v>22</v>
      </c>
      <c r="O42" s="26">
        <f t="shared" si="2"/>
        <v>249.89999999999998</v>
      </c>
      <c r="P42" s="3"/>
      <c r="Q42" s="3"/>
      <c r="R42" s="3"/>
    </row>
    <row r="43" spans="1:18" s="5" customFormat="1" ht="12.75" x14ac:dyDescent="0.2">
      <c r="A43" s="41" t="s">
        <v>55</v>
      </c>
      <c r="B43" s="26">
        <v>11.6</v>
      </c>
      <c r="C43" s="26">
        <v>25.6</v>
      </c>
      <c r="D43" s="26">
        <v>56.3</v>
      </c>
      <c r="E43" s="26">
        <v>7.6</v>
      </c>
      <c r="F43" s="26">
        <v>8.9</v>
      </c>
      <c r="G43" s="26">
        <v>2.8</v>
      </c>
      <c r="H43" s="26">
        <v>49.5</v>
      </c>
      <c r="I43" s="26">
        <v>18.5</v>
      </c>
      <c r="J43" s="26">
        <v>37.9</v>
      </c>
      <c r="K43" s="26">
        <v>0</v>
      </c>
      <c r="L43" s="26">
        <v>4.2</v>
      </c>
      <c r="M43" s="26">
        <v>3.7</v>
      </c>
      <c r="N43" s="26">
        <v>23.6</v>
      </c>
      <c r="O43" s="26">
        <f t="shared" si="2"/>
        <v>250.2</v>
      </c>
      <c r="P43" s="3"/>
      <c r="Q43" s="3"/>
      <c r="R43" s="3"/>
    </row>
    <row r="44" spans="1:18" s="5" customFormat="1" ht="12.75" x14ac:dyDescent="0.2">
      <c r="A44" s="41" t="s">
        <v>56</v>
      </c>
      <c r="B44" s="26">
        <v>11.8</v>
      </c>
      <c r="C44" s="26">
        <v>27.3</v>
      </c>
      <c r="D44" s="26">
        <v>58.5</v>
      </c>
      <c r="E44" s="26">
        <v>6.7</v>
      </c>
      <c r="F44" s="26">
        <v>8.4</v>
      </c>
      <c r="G44" s="26">
        <v>3</v>
      </c>
      <c r="H44" s="26">
        <v>51.5</v>
      </c>
      <c r="I44" s="26">
        <v>18.600000000000001</v>
      </c>
      <c r="J44" s="26">
        <v>39</v>
      </c>
      <c r="K44" s="26">
        <v>0</v>
      </c>
      <c r="L44" s="26">
        <v>4.2</v>
      </c>
      <c r="M44" s="26">
        <v>3.7</v>
      </c>
      <c r="N44" s="26">
        <v>23</v>
      </c>
      <c r="O44" s="26">
        <f t="shared" si="2"/>
        <v>255.69999999999996</v>
      </c>
      <c r="P44" s="3"/>
      <c r="Q44" s="3"/>
      <c r="R44" s="3"/>
    </row>
    <row r="45" spans="1:18" s="5" customFormat="1" ht="12.75" x14ac:dyDescent="0.2">
      <c r="A45" s="39" t="s">
        <v>18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3"/>
      <c r="Q45" s="3"/>
      <c r="R45" s="3"/>
    </row>
    <row r="46" spans="1:18" s="5" customFormat="1" ht="12.75" x14ac:dyDescent="0.2">
      <c r="A46" s="3" t="s">
        <v>57</v>
      </c>
      <c r="B46" s="26">
        <v>12.1</v>
      </c>
      <c r="C46" s="26">
        <v>27.6</v>
      </c>
      <c r="D46" s="26">
        <v>58</v>
      </c>
      <c r="E46" s="26">
        <v>6.3</v>
      </c>
      <c r="F46" s="26">
        <v>8.8000000000000007</v>
      </c>
      <c r="G46" s="26">
        <v>3</v>
      </c>
      <c r="H46" s="26">
        <v>52.4</v>
      </c>
      <c r="I46" s="26">
        <v>18.2</v>
      </c>
      <c r="J46" s="26">
        <v>40.6</v>
      </c>
      <c r="K46" s="26">
        <v>0</v>
      </c>
      <c r="L46" s="26">
        <v>3.5</v>
      </c>
      <c r="M46" s="26">
        <v>3.7</v>
      </c>
      <c r="N46" s="26">
        <v>22.9</v>
      </c>
      <c r="O46" s="26">
        <f t="shared" ref="O46:O57" si="3">SUM(B46:N46)</f>
        <v>257.09999999999997</v>
      </c>
      <c r="P46" s="3"/>
      <c r="Q46" s="3"/>
      <c r="R46" s="3"/>
    </row>
    <row r="47" spans="1:18" s="5" customFormat="1" ht="12.75" x14ac:dyDescent="0.2">
      <c r="A47" s="3" t="s">
        <v>58</v>
      </c>
      <c r="B47" s="26">
        <v>12.1</v>
      </c>
      <c r="C47" s="26">
        <v>28</v>
      </c>
      <c r="D47" s="26">
        <v>59.2</v>
      </c>
      <c r="E47" s="26">
        <v>5.5</v>
      </c>
      <c r="F47" s="26">
        <v>8.9</v>
      </c>
      <c r="G47" s="26">
        <v>3</v>
      </c>
      <c r="H47" s="26">
        <v>56.4</v>
      </c>
      <c r="I47" s="26">
        <v>18.100000000000001</v>
      </c>
      <c r="J47" s="26">
        <v>40.700000000000003</v>
      </c>
      <c r="K47" s="26">
        <v>0</v>
      </c>
      <c r="L47" s="26">
        <v>3.5</v>
      </c>
      <c r="M47" s="26">
        <v>3.7</v>
      </c>
      <c r="N47" s="26">
        <v>22.5</v>
      </c>
      <c r="O47" s="26">
        <f t="shared" si="3"/>
        <v>261.60000000000002</v>
      </c>
      <c r="P47" s="3"/>
      <c r="Q47" s="3"/>
      <c r="R47" s="3"/>
    </row>
    <row r="48" spans="1:18" s="5" customFormat="1" ht="12.75" x14ac:dyDescent="0.2">
      <c r="A48" s="3" t="s">
        <v>47</v>
      </c>
      <c r="B48" s="26">
        <v>12</v>
      </c>
      <c r="C48" s="26">
        <v>27.5</v>
      </c>
      <c r="D48" s="26">
        <v>58.6</v>
      </c>
      <c r="E48" s="26">
        <v>4.5999999999999996</v>
      </c>
      <c r="F48" s="26">
        <v>8.6999999999999993</v>
      </c>
      <c r="G48" s="26">
        <v>2.7</v>
      </c>
      <c r="H48" s="26">
        <v>56.4</v>
      </c>
      <c r="I48" s="26">
        <v>18.2</v>
      </c>
      <c r="J48" s="26">
        <v>39.700000000000003</v>
      </c>
      <c r="K48" s="26">
        <v>0</v>
      </c>
      <c r="L48" s="26">
        <v>2.5</v>
      </c>
      <c r="M48" s="26">
        <v>3.7</v>
      </c>
      <c r="N48" s="26">
        <v>21.8</v>
      </c>
      <c r="O48" s="26">
        <f t="shared" si="3"/>
        <v>256.39999999999998</v>
      </c>
      <c r="P48" s="3"/>
      <c r="Q48" s="3"/>
      <c r="R48" s="3"/>
    </row>
    <row r="49" spans="1:18" s="5" customFormat="1" ht="12.75" x14ac:dyDescent="0.2">
      <c r="A49" s="41" t="s">
        <v>48</v>
      </c>
      <c r="B49" s="26">
        <v>12.1</v>
      </c>
      <c r="C49" s="26">
        <v>28.7</v>
      </c>
      <c r="D49" s="26">
        <v>57.1</v>
      </c>
      <c r="E49" s="26">
        <v>4.2</v>
      </c>
      <c r="F49" s="26">
        <v>9.3000000000000007</v>
      </c>
      <c r="G49" s="26">
        <v>2.8</v>
      </c>
      <c r="H49" s="26">
        <v>52.4</v>
      </c>
      <c r="I49" s="26">
        <v>18.3</v>
      </c>
      <c r="J49" s="26">
        <v>39.5</v>
      </c>
      <c r="K49" s="26">
        <v>0</v>
      </c>
      <c r="L49" s="26">
        <v>2.5</v>
      </c>
      <c r="M49" s="26">
        <v>3.7</v>
      </c>
      <c r="N49" s="26">
        <v>25.5</v>
      </c>
      <c r="O49" s="26">
        <f t="shared" si="3"/>
        <v>256.10000000000002</v>
      </c>
      <c r="P49" s="3"/>
      <c r="Q49" s="3"/>
      <c r="R49" s="3"/>
    </row>
    <row r="50" spans="1:18" s="5" customFormat="1" ht="12.75" x14ac:dyDescent="0.2">
      <c r="A50" s="41" t="s">
        <v>49</v>
      </c>
      <c r="B50" s="26">
        <v>12.1</v>
      </c>
      <c r="C50" s="26">
        <v>30.8</v>
      </c>
      <c r="D50" s="26">
        <v>57.2</v>
      </c>
      <c r="E50" s="26">
        <v>3.9</v>
      </c>
      <c r="F50" s="26">
        <v>9.3000000000000007</v>
      </c>
      <c r="G50" s="26">
        <v>2.8</v>
      </c>
      <c r="H50" s="26">
        <v>52.6</v>
      </c>
      <c r="I50" s="26">
        <v>18.100000000000001</v>
      </c>
      <c r="J50" s="26">
        <v>44</v>
      </c>
      <c r="K50" s="26">
        <v>0</v>
      </c>
      <c r="L50" s="26">
        <v>1.9</v>
      </c>
      <c r="M50" s="26">
        <v>4.3</v>
      </c>
      <c r="N50" s="26">
        <v>25.3</v>
      </c>
      <c r="O50" s="26">
        <f t="shared" si="3"/>
        <v>262.3</v>
      </c>
      <c r="P50" s="3"/>
      <c r="Q50" s="3"/>
      <c r="R50" s="3"/>
    </row>
    <row r="51" spans="1:18" s="5" customFormat="1" ht="12.75" x14ac:dyDescent="0.2">
      <c r="A51" s="41" t="s">
        <v>50</v>
      </c>
      <c r="B51" s="26">
        <v>12.1</v>
      </c>
      <c r="C51" s="26">
        <v>30.7</v>
      </c>
      <c r="D51" s="26">
        <v>60.9</v>
      </c>
      <c r="E51" s="26">
        <v>3.1</v>
      </c>
      <c r="F51" s="26">
        <v>8.5</v>
      </c>
      <c r="G51" s="26">
        <v>2.8</v>
      </c>
      <c r="H51" s="26">
        <v>52.6</v>
      </c>
      <c r="I51" s="26">
        <v>18.2</v>
      </c>
      <c r="J51" s="26">
        <v>45.7</v>
      </c>
      <c r="K51" s="26">
        <v>0</v>
      </c>
      <c r="L51" s="26">
        <v>1.9</v>
      </c>
      <c r="M51" s="26">
        <v>4.2</v>
      </c>
      <c r="N51" s="26">
        <v>24.7</v>
      </c>
      <c r="O51" s="26">
        <f t="shared" si="3"/>
        <v>265.39999999999998</v>
      </c>
      <c r="P51" s="3"/>
      <c r="Q51" s="3"/>
      <c r="R51" s="3"/>
    </row>
    <row r="52" spans="1:18" s="5" customFormat="1" ht="12.75" x14ac:dyDescent="0.2">
      <c r="A52" s="41" t="s">
        <v>51</v>
      </c>
      <c r="B52" s="26">
        <v>13.2</v>
      </c>
      <c r="C52" s="26">
        <v>30.7</v>
      </c>
      <c r="D52" s="26">
        <v>61.6</v>
      </c>
      <c r="E52" s="26">
        <v>2.8</v>
      </c>
      <c r="F52" s="26">
        <v>9</v>
      </c>
      <c r="G52" s="26">
        <v>2.8</v>
      </c>
      <c r="H52" s="26">
        <v>52.6</v>
      </c>
      <c r="I52" s="26">
        <v>18.399999999999999</v>
      </c>
      <c r="J52" s="26">
        <v>48.4</v>
      </c>
      <c r="K52" s="26">
        <v>0</v>
      </c>
      <c r="L52" s="26">
        <v>1.9</v>
      </c>
      <c r="M52" s="26">
        <v>4.2</v>
      </c>
      <c r="N52" s="26">
        <v>24.5</v>
      </c>
      <c r="O52" s="26">
        <f t="shared" si="3"/>
        <v>270.10000000000002</v>
      </c>
      <c r="P52" s="3"/>
      <c r="Q52" s="3"/>
      <c r="R52" s="3"/>
    </row>
    <row r="53" spans="1:18" s="5" customFormat="1" ht="12.75" x14ac:dyDescent="0.2">
      <c r="A53" s="41" t="s">
        <v>52</v>
      </c>
      <c r="B53" s="26">
        <v>13.6</v>
      </c>
      <c r="C53" s="26">
        <v>33.200000000000003</v>
      </c>
      <c r="D53" s="26">
        <v>61.8</v>
      </c>
      <c r="E53" s="26">
        <v>2</v>
      </c>
      <c r="F53" s="26">
        <v>9.3000000000000007</v>
      </c>
      <c r="G53" s="26">
        <v>2.8</v>
      </c>
      <c r="H53" s="26">
        <v>52.7</v>
      </c>
      <c r="I53" s="26">
        <v>18.5</v>
      </c>
      <c r="J53" s="26">
        <v>50.2</v>
      </c>
      <c r="K53" s="26">
        <v>0</v>
      </c>
      <c r="L53" s="26">
        <v>1.9</v>
      </c>
      <c r="M53" s="26">
        <v>4.0999999999999996</v>
      </c>
      <c r="N53" s="26">
        <v>24.5</v>
      </c>
      <c r="O53" s="26">
        <f t="shared" si="3"/>
        <v>274.59999999999997</v>
      </c>
      <c r="P53" s="3"/>
      <c r="Q53" s="3"/>
      <c r="R53" s="3"/>
    </row>
    <row r="54" spans="1:18" s="5" customFormat="1" ht="12.75" x14ac:dyDescent="0.2">
      <c r="A54" s="41" t="s">
        <v>53</v>
      </c>
      <c r="B54" s="26">
        <v>13.7</v>
      </c>
      <c r="C54" s="26">
        <v>33.9</v>
      </c>
      <c r="D54" s="26">
        <v>61.7</v>
      </c>
      <c r="E54" s="26">
        <v>1.6</v>
      </c>
      <c r="F54" s="26">
        <v>9.1</v>
      </c>
      <c r="G54" s="26">
        <v>3</v>
      </c>
      <c r="H54" s="26">
        <v>52.7</v>
      </c>
      <c r="I54" s="26">
        <v>18.399999999999999</v>
      </c>
      <c r="J54" s="26">
        <v>48.7</v>
      </c>
      <c r="K54" s="26">
        <v>0</v>
      </c>
      <c r="L54" s="26">
        <v>1.9</v>
      </c>
      <c r="M54" s="26">
        <v>4.0999999999999996</v>
      </c>
      <c r="N54" s="26">
        <v>24.1</v>
      </c>
      <c r="O54" s="26">
        <f t="shared" si="3"/>
        <v>272.90000000000003</v>
      </c>
      <c r="P54" s="3"/>
      <c r="Q54" s="3"/>
      <c r="R54" s="3"/>
    </row>
    <row r="55" spans="1:18" s="5" customFormat="1" ht="12.75" x14ac:dyDescent="0.2">
      <c r="A55" s="41" t="s">
        <v>54</v>
      </c>
      <c r="B55" s="26">
        <v>15.6</v>
      </c>
      <c r="C55" s="26">
        <v>35.200000000000003</v>
      </c>
      <c r="D55" s="26">
        <v>61.3</v>
      </c>
      <c r="E55" s="26">
        <v>1.7</v>
      </c>
      <c r="F55" s="26">
        <v>9.5</v>
      </c>
      <c r="G55" s="26">
        <v>3</v>
      </c>
      <c r="H55" s="26">
        <v>52.7</v>
      </c>
      <c r="I55" s="26">
        <v>18.2</v>
      </c>
      <c r="J55" s="26">
        <v>49.6</v>
      </c>
      <c r="K55" s="26">
        <v>0</v>
      </c>
      <c r="L55" s="26">
        <v>1.9</v>
      </c>
      <c r="M55" s="26">
        <v>4.2</v>
      </c>
      <c r="N55" s="26">
        <v>23.9</v>
      </c>
      <c r="O55" s="26">
        <f t="shared" si="3"/>
        <v>276.79999999999995</v>
      </c>
      <c r="P55" s="3"/>
      <c r="Q55" s="3"/>
      <c r="R55" s="3"/>
    </row>
    <row r="56" spans="1:18" s="5" customFormat="1" ht="12.75" x14ac:dyDescent="0.2">
      <c r="A56" s="41" t="s">
        <v>55</v>
      </c>
      <c r="B56" s="26">
        <v>15.8</v>
      </c>
      <c r="C56" s="26">
        <v>36</v>
      </c>
      <c r="D56" s="26">
        <v>60.9</v>
      </c>
      <c r="E56" s="26">
        <v>1.7</v>
      </c>
      <c r="F56" s="26">
        <v>8.9</v>
      </c>
      <c r="G56" s="26">
        <v>3.1</v>
      </c>
      <c r="H56" s="26">
        <v>52.7</v>
      </c>
      <c r="I56" s="26">
        <v>18.2</v>
      </c>
      <c r="J56" s="26">
        <v>49.2</v>
      </c>
      <c r="K56" s="26">
        <v>0</v>
      </c>
      <c r="L56" s="26">
        <v>4.9000000000000004</v>
      </c>
      <c r="M56" s="26">
        <v>4.0999999999999996</v>
      </c>
      <c r="N56" s="26">
        <v>23.6</v>
      </c>
      <c r="O56" s="26">
        <f t="shared" si="3"/>
        <v>279.10000000000002</v>
      </c>
      <c r="P56" s="3"/>
      <c r="Q56" s="3"/>
      <c r="R56" s="3"/>
    </row>
    <row r="57" spans="1:18" s="5" customFormat="1" ht="12.75" x14ac:dyDescent="0.2">
      <c r="A57" s="41" t="s">
        <v>56</v>
      </c>
      <c r="B57" s="26">
        <v>15.9</v>
      </c>
      <c r="C57" s="26">
        <v>35.299999999999997</v>
      </c>
      <c r="D57" s="26">
        <v>61.2</v>
      </c>
      <c r="E57" s="26">
        <v>0.8</v>
      </c>
      <c r="F57" s="26">
        <v>8.9</v>
      </c>
      <c r="G57" s="26">
        <v>3</v>
      </c>
      <c r="H57" s="26">
        <v>52.7</v>
      </c>
      <c r="I57" s="26">
        <v>0</v>
      </c>
      <c r="J57" s="26">
        <v>50</v>
      </c>
      <c r="K57" s="26">
        <v>0</v>
      </c>
      <c r="L57" s="26">
        <v>5.4</v>
      </c>
      <c r="M57" s="26">
        <v>4</v>
      </c>
      <c r="N57" s="26">
        <v>28.3</v>
      </c>
      <c r="O57" s="26">
        <f t="shared" si="3"/>
        <v>265.5</v>
      </c>
      <c r="P57" s="3"/>
      <c r="Q57" s="3"/>
      <c r="R57" s="3"/>
    </row>
    <row r="58" spans="1:18" s="5" customFormat="1" ht="12.75" x14ac:dyDescent="0.2">
      <c r="A58" s="39" t="s">
        <v>19</v>
      </c>
      <c r="B58" s="26"/>
      <c r="C58" s="26"/>
      <c r="D58" s="26"/>
      <c r="E58" s="26"/>
      <c r="F58" s="25"/>
      <c r="G58" s="26"/>
      <c r="H58" s="26"/>
      <c r="I58" s="26"/>
      <c r="J58" s="26"/>
      <c r="K58" s="26"/>
      <c r="L58" s="26"/>
      <c r="M58" s="26"/>
      <c r="N58" s="26"/>
      <c r="O58" s="26"/>
    </row>
    <row r="59" spans="1:18" s="5" customFormat="1" ht="12.75" x14ac:dyDescent="0.2">
      <c r="A59" s="3" t="s">
        <v>57</v>
      </c>
      <c r="B59" s="26">
        <v>16.100000000000001</v>
      </c>
      <c r="C59" s="26">
        <v>35.200000000000003</v>
      </c>
      <c r="D59" s="26">
        <v>61.8</v>
      </c>
      <c r="E59" s="26">
        <v>0.9</v>
      </c>
      <c r="F59" s="26">
        <v>10.5</v>
      </c>
      <c r="G59" s="26">
        <v>3.1</v>
      </c>
      <c r="H59" s="26">
        <v>52.7</v>
      </c>
      <c r="I59" s="26">
        <v>0</v>
      </c>
      <c r="J59" s="26">
        <v>50.5</v>
      </c>
      <c r="K59" s="26">
        <v>0</v>
      </c>
      <c r="L59" s="26">
        <v>4.9000000000000004</v>
      </c>
      <c r="M59" s="26">
        <v>3.9</v>
      </c>
      <c r="N59" s="26">
        <v>28.6</v>
      </c>
      <c r="O59" s="26">
        <f t="shared" ref="O59:O70" si="4">SUM(B59:N59)</f>
        <v>268.20000000000005</v>
      </c>
    </row>
    <row r="60" spans="1:18" s="5" customFormat="1" ht="12.75" x14ac:dyDescent="0.2">
      <c r="A60" s="3" t="s">
        <v>58</v>
      </c>
      <c r="B60" s="26">
        <v>16.2</v>
      </c>
      <c r="C60" s="26">
        <v>36.200000000000003</v>
      </c>
      <c r="D60" s="26">
        <v>62.2</v>
      </c>
      <c r="E60" s="26">
        <v>0.8</v>
      </c>
      <c r="F60" s="26">
        <v>10.199999999999999</v>
      </c>
      <c r="G60" s="26">
        <v>3</v>
      </c>
      <c r="H60" s="26">
        <v>52.7</v>
      </c>
      <c r="I60" s="26">
        <v>0</v>
      </c>
      <c r="J60" s="26">
        <v>48.8</v>
      </c>
      <c r="K60" s="26">
        <v>0</v>
      </c>
      <c r="L60" s="26">
        <v>4.9000000000000004</v>
      </c>
      <c r="M60" s="26">
        <v>3.8</v>
      </c>
      <c r="N60" s="26">
        <v>28.2</v>
      </c>
      <c r="O60" s="26">
        <f t="shared" si="4"/>
        <v>267.00000000000006</v>
      </c>
    </row>
    <row r="61" spans="1:18" s="5" customFormat="1" ht="12.75" x14ac:dyDescent="0.2">
      <c r="A61" s="3" t="s">
        <v>47</v>
      </c>
      <c r="B61" s="26">
        <v>15.6</v>
      </c>
      <c r="C61" s="26">
        <v>34.299999999999997</v>
      </c>
      <c r="D61" s="26">
        <v>61.2</v>
      </c>
      <c r="E61" s="26">
        <v>0.4</v>
      </c>
      <c r="F61" s="26">
        <v>9.3000000000000007</v>
      </c>
      <c r="G61" s="26">
        <v>3.4</v>
      </c>
      <c r="H61" s="26">
        <v>52.7</v>
      </c>
      <c r="I61" s="26">
        <v>0</v>
      </c>
      <c r="J61" s="26">
        <v>46</v>
      </c>
      <c r="K61" s="26">
        <v>0</v>
      </c>
      <c r="L61" s="26">
        <v>7.9</v>
      </c>
      <c r="M61" s="26">
        <v>3.8</v>
      </c>
      <c r="N61" s="26">
        <v>27.9</v>
      </c>
      <c r="O61" s="26">
        <f t="shared" si="4"/>
        <v>262.5</v>
      </c>
    </row>
    <row r="62" spans="1:18" s="5" customFormat="1" ht="12.75" x14ac:dyDescent="0.2">
      <c r="A62" s="41" t="s">
        <v>48</v>
      </c>
      <c r="B62" s="26">
        <v>15.4</v>
      </c>
      <c r="C62" s="26">
        <v>33.4</v>
      </c>
      <c r="D62" s="26">
        <v>60.5</v>
      </c>
      <c r="E62" s="26">
        <v>0.4</v>
      </c>
      <c r="F62" s="26">
        <v>9.1</v>
      </c>
      <c r="G62" s="26">
        <v>3.4</v>
      </c>
      <c r="H62" s="26">
        <v>52.7</v>
      </c>
      <c r="I62" s="26">
        <v>0</v>
      </c>
      <c r="J62" s="26">
        <v>45.6</v>
      </c>
      <c r="K62" s="26">
        <v>0</v>
      </c>
      <c r="L62" s="26">
        <v>9.9</v>
      </c>
      <c r="M62" s="26">
        <v>3.8</v>
      </c>
      <c r="N62" s="26">
        <v>31.2</v>
      </c>
      <c r="O62" s="26">
        <f t="shared" si="4"/>
        <v>265.40000000000003</v>
      </c>
    </row>
    <row r="63" spans="1:18" s="5" customFormat="1" ht="12.75" x14ac:dyDescent="0.2">
      <c r="A63" s="41" t="s">
        <v>49</v>
      </c>
      <c r="B63" s="26">
        <v>16.899999999999999</v>
      </c>
      <c r="C63" s="26">
        <v>33.799999999999997</v>
      </c>
      <c r="D63" s="26">
        <v>60.3</v>
      </c>
      <c r="E63" s="26">
        <v>0</v>
      </c>
      <c r="F63" s="26">
        <v>8.4</v>
      </c>
      <c r="G63" s="26">
        <v>3.4</v>
      </c>
      <c r="H63" s="26">
        <v>52.7</v>
      </c>
      <c r="I63" s="26">
        <v>0</v>
      </c>
      <c r="J63" s="26">
        <v>46.6</v>
      </c>
      <c r="K63" s="26">
        <v>0</v>
      </c>
      <c r="L63" s="26">
        <v>9.9</v>
      </c>
      <c r="M63" s="26">
        <v>3.8</v>
      </c>
      <c r="N63" s="26">
        <v>33.299999999999997</v>
      </c>
      <c r="O63" s="26">
        <f t="shared" si="4"/>
        <v>269.10000000000002</v>
      </c>
    </row>
    <row r="64" spans="1:18" s="5" customFormat="1" ht="12.75" x14ac:dyDescent="0.2">
      <c r="A64" s="41" t="s">
        <v>50</v>
      </c>
      <c r="B64" s="26">
        <v>17.2</v>
      </c>
      <c r="C64" s="26">
        <v>33.9</v>
      </c>
      <c r="D64" s="26">
        <v>59.8</v>
      </c>
      <c r="E64" s="26">
        <v>0</v>
      </c>
      <c r="F64" s="26">
        <v>8</v>
      </c>
      <c r="G64" s="26">
        <v>3.4</v>
      </c>
      <c r="H64" s="26">
        <v>52.7</v>
      </c>
      <c r="I64" s="26">
        <v>0</v>
      </c>
      <c r="J64" s="26">
        <v>44.2</v>
      </c>
      <c r="K64" s="26">
        <v>0</v>
      </c>
      <c r="L64" s="26">
        <v>9.9</v>
      </c>
      <c r="M64" s="26">
        <v>3.6</v>
      </c>
      <c r="N64" s="26">
        <v>32.700000000000003</v>
      </c>
      <c r="O64" s="26">
        <f t="shared" si="4"/>
        <v>265.39999999999998</v>
      </c>
    </row>
    <row r="65" spans="1:15" s="5" customFormat="1" ht="12.75" x14ac:dyDescent="0.2">
      <c r="A65" s="41" t="s">
        <v>51</v>
      </c>
      <c r="B65" s="26">
        <v>17.600000000000001</v>
      </c>
      <c r="C65" s="26">
        <v>33.6</v>
      </c>
      <c r="D65" s="26">
        <v>59.6</v>
      </c>
      <c r="E65" s="26">
        <v>0</v>
      </c>
      <c r="F65" s="26">
        <v>8.1999999999999993</v>
      </c>
      <c r="G65" s="26">
        <v>3.4</v>
      </c>
      <c r="H65" s="26">
        <v>52.7</v>
      </c>
      <c r="I65" s="26">
        <v>0</v>
      </c>
      <c r="J65" s="26">
        <v>45.9</v>
      </c>
      <c r="K65" s="26">
        <v>0</v>
      </c>
      <c r="L65" s="26">
        <v>9.9</v>
      </c>
      <c r="M65" s="26">
        <v>3.6</v>
      </c>
      <c r="N65" s="26">
        <v>36.1</v>
      </c>
      <c r="O65" s="26">
        <f t="shared" si="4"/>
        <v>270.60000000000002</v>
      </c>
    </row>
    <row r="66" spans="1:15" s="5" customFormat="1" ht="12.75" x14ac:dyDescent="0.2">
      <c r="A66" s="41" t="s">
        <v>52</v>
      </c>
      <c r="B66" s="26">
        <v>18</v>
      </c>
      <c r="C66" s="26">
        <v>34.4</v>
      </c>
      <c r="D66" s="26">
        <v>59.3</v>
      </c>
      <c r="E66" s="26">
        <v>0</v>
      </c>
      <c r="F66" s="26">
        <v>8.3000000000000007</v>
      </c>
      <c r="G66" s="26">
        <v>3.4</v>
      </c>
      <c r="H66" s="26">
        <v>52.7</v>
      </c>
      <c r="I66" s="26">
        <v>0</v>
      </c>
      <c r="J66" s="26">
        <v>46.4</v>
      </c>
      <c r="K66" s="26">
        <v>0</v>
      </c>
      <c r="L66" s="26">
        <v>9.9</v>
      </c>
      <c r="M66" s="26">
        <v>3.5</v>
      </c>
      <c r="N66" s="26">
        <v>35.9</v>
      </c>
      <c r="O66" s="26">
        <f t="shared" si="4"/>
        <v>271.8</v>
      </c>
    </row>
    <row r="67" spans="1:15" s="5" customFormat="1" ht="12.75" x14ac:dyDescent="0.2">
      <c r="A67" s="41" t="s">
        <v>59</v>
      </c>
      <c r="B67" s="26">
        <v>19.2</v>
      </c>
      <c r="C67" s="26">
        <v>34.9</v>
      </c>
      <c r="D67" s="26">
        <v>59.7</v>
      </c>
      <c r="E67" s="26">
        <v>0</v>
      </c>
      <c r="F67" s="26">
        <v>8.6</v>
      </c>
      <c r="G67" s="26">
        <v>3.5</v>
      </c>
      <c r="H67" s="26">
        <v>52.7</v>
      </c>
      <c r="I67" s="26">
        <v>0</v>
      </c>
      <c r="J67" s="26">
        <v>48.2</v>
      </c>
      <c r="K67" s="26">
        <v>0</v>
      </c>
      <c r="L67" s="26">
        <v>13.9</v>
      </c>
      <c r="M67" s="26">
        <v>3.5</v>
      </c>
      <c r="N67" s="26">
        <v>35.4</v>
      </c>
      <c r="O67" s="26">
        <f t="shared" si="4"/>
        <v>279.60000000000002</v>
      </c>
    </row>
    <row r="68" spans="1:15" s="5" customFormat="1" ht="12.75" x14ac:dyDescent="0.2">
      <c r="A68" s="41" t="s">
        <v>54</v>
      </c>
      <c r="B68" s="26">
        <v>19.399999999999999</v>
      </c>
      <c r="C68" s="26">
        <v>35.299999999999997</v>
      </c>
      <c r="D68" s="26">
        <v>59.1</v>
      </c>
      <c r="E68" s="26">
        <v>0</v>
      </c>
      <c r="F68" s="26">
        <v>8.3000000000000007</v>
      </c>
      <c r="G68" s="26">
        <v>3.3</v>
      </c>
      <c r="H68" s="26">
        <v>52.7</v>
      </c>
      <c r="I68" s="26">
        <v>0</v>
      </c>
      <c r="J68" s="26">
        <v>46.4</v>
      </c>
      <c r="K68" s="26">
        <v>0</v>
      </c>
      <c r="L68" s="26">
        <v>13.9</v>
      </c>
      <c r="M68" s="26">
        <v>2.2000000000000002</v>
      </c>
      <c r="N68" s="26">
        <v>35.200000000000003</v>
      </c>
      <c r="O68" s="26">
        <f t="shared" si="4"/>
        <v>275.8</v>
      </c>
    </row>
    <row r="69" spans="1:15" s="5" customFormat="1" ht="12.75" x14ac:dyDescent="0.2">
      <c r="A69" s="41" t="s">
        <v>55</v>
      </c>
      <c r="B69" s="26">
        <v>20.2</v>
      </c>
      <c r="C69" s="26">
        <v>35.6</v>
      </c>
      <c r="D69" s="26">
        <v>64.900000000000006</v>
      </c>
      <c r="E69" s="26">
        <v>0</v>
      </c>
      <c r="F69" s="26">
        <v>7.7</v>
      </c>
      <c r="G69" s="26">
        <v>3.4</v>
      </c>
      <c r="H69" s="26">
        <v>52.7</v>
      </c>
      <c r="I69" s="26">
        <v>0</v>
      </c>
      <c r="J69" s="26">
        <v>47.1</v>
      </c>
      <c r="K69" s="26">
        <v>0</v>
      </c>
      <c r="L69" s="26">
        <v>13.9</v>
      </c>
      <c r="M69" s="26">
        <v>2.2000000000000002</v>
      </c>
      <c r="N69" s="26">
        <v>34.9</v>
      </c>
      <c r="O69" s="26">
        <f t="shared" si="4"/>
        <v>282.59999999999997</v>
      </c>
    </row>
    <row r="70" spans="1:15" s="5" customFormat="1" ht="12.75" x14ac:dyDescent="0.2">
      <c r="A70" s="41" t="s">
        <v>56</v>
      </c>
      <c r="B70" s="26">
        <v>21.4</v>
      </c>
      <c r="C70" s="26">
        <v>36.299999999999997</v>
      </c>
      <c r="D70" s="26">
        <v>60.1</v>
      </c>
      <c r="E70" s="26">
        <v>0</v>
      </c>
      <c r="F70" s="26">
        <v>8.1999999999999993</v>
      </c>
      <c r="G70" s="26">
        <v>3.4</v>
      </c>
      <c r="H70" s="26">
        <v>52.7</v>
      </c>
      <c r="I70" s="26">
        <v>0</v>
      </c>
      <c r="J70" s="26">
        <v>50.2</v>
      </c>
      <c r="K70" s="26">
        <v>0</v>
      </c>
      <c r="L70" s="26">
        <v>16.899999999999999</v>
      </c>
      <c r="M70" s="26">
        <v>2</v>
      </c>
      <c r="N70" s="26">
        <v>34.4</v>
      </c>
      <c r="O70" s="26">
        <f t="shared" si="4"/>
        <v>285.60000000000002</v>
      </c>
    </row>
    <row r="71" spans="1:15" s="5" customFormat="1" ht="12.75" x14ac:dyDescent="0.2">
      <c r="A71" s="39" t="s">
        <v>20</v>
      </c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</row>
    <row r="72" spans="1:15" s="5" customFormat="1" ht="12.75" x14ac:dyDescent="0.2">
      <c r="A72" s="3" t="s">
        <v>57</v>
      </c>
      <c r="B72" s="26">
        <v>20.8</v>
      </c>
      <c r="C72" s="26">
        <v>35.700000000000003</v>
      </c>
      <c r="D72" s="26">
        <v>56.9</v>
      </c>
      <c r="E72" s="26">
        <v>0</v>
      </c>
      <c r="F72" s="26">
        <v>8.6</v>
      </c>
      <c r="G72" s="26">
        <v>3.5</v>
      </c>
      <c r="H72" s="26">
        <v>52.8</v>
      </c>
      <c r="I72" s="26">
        <v>0</v>
      </c>
      <c r="J72" s="26">
        <v>47.7</v>
      </c>
      <c r="K72" s="26">
        <v>0</v>
      </c>
      <c r="L72" s="26">
        <v>16.8</v>
      </c>
      <c r="M72" s="26">
        <v>1.8</v>
      </c>
      <c r="N72" s="26">
        <v>34.1</v>
      </c>
      <c r="O72" s="26">
        <f t="shared" ref="O72:O83" si="5">SUM(B72:N72)</f>
        <v>278.70000000000005</v>
      </c>
    </row>
    <row r="73" spans="1:15" s="5" customFormat="1" ht="12.75" x14ac:dyDescent="0.2">
      <c r="A73" s="3" t="s">
        <v>58</v>
      </c>
      <c r="B73" s="26">
        <v>20.6</v>
      </c>
      <c r="C73" s="26">
        <v>36.299999999999997</v>
      </c>
      <c r="D73" s="26">
        <v>57.6</v>
      </c>
      <c r="E73" s="26">
        <v>0</v>
      </c>
      <c r="F73" s="26">
        <v>8.1</v>
      </c>
      <c r="G73" s="26">
        <v>3.5</v>
      </c>
      <c r="H73" s="26">
        <v>52.8</v>
      </c>
      <c r="I73" s="26">
        <v>0</v>
      </c>
      <c r="J73" s="26">
        <v>47.3</v>
      </c>
      <c r="K73" s="26">
        <v>0</v>
      </c>
      <c r="L73" s="26">
        <v>16.899999999999999</v>
      </c>
      <c r="M73" s="26">
        <v>1.8</v>
      </c>
      <c r="N73" s="26">
        <v>33.9</v>
      </c>
      <c r="O73" s="26">
        <f t="shared" si="5"/>
        <v>278.8</v>
      </c>
    </row>
    <row r="74" spans="1:15" s="5" customFormat="1" ht="12.75" x14ac:dyDescent="0.2">
      <c r="A74" s="3" t="s">
        <v>47</v>
      </c>
      <c r="B74" s="26">
        <v>20.8</v>
      </c>
      <c r="C74" s="26">
        <v>36.299999999999997</v>
      </c>
      <c r="D74" s="26">
        <v>57.7</v>
      </c>
      <c r="E74" s="26">
        <v>0</v>
      </c>
      <c r="F74" s="26">
        <v>8</v>
      </c>
      <c r="G74" s="26">
        <v>3.5</v>
      </c>
      <c r="H74" s="26">
        <v>52.9</v>
      </c>
      <c r="I74" s="26">
        <v>0</v>
      </c>
      <c r="J74" s="26">
        <v>48.8</v>
      </c>
      <c r="K74" s="26">
        <v>0</v>
      </c>
      <c r="L74" s="26">
        <v>18.899999999999999</v>
      </c>
      <c r="M74" s="26">
        <v>1.9</v>
      </c>
      <c r="N74" s="26">
        <v>21.5</v>
      </c>
      <c r="O74" s="26">
        <f t="shared" si="5"/>
        <v>270.3</v>
      </c>
    </row>
    <row r="75" spans="1:15" s="5" customFormat="1" ht="12.75" x14ac:dyDescent="0.2">
      <c r="A75" s="41" t="s">
        <v>48</v>
      </c>
      <c r="B75" s="26">
        <v>20.6</v>
      </c>
      <c r="C75" s="26">
        <v>36.299999999999997</v>
      </c>
      <c r="D75" s="26">
        <v>57.4</v>
      </c>
      <c r="E75" s="26">
        <v>0</v>
      </c>
      <c r="F75" s="26">
        <v>7.9</v>
      </c>
      <c r="G75" s="26">
        <v>3.3</v>
      </c>
      <c r="H75" s="26">
        <v>52.9</v>
      </c>
      <c r="I75" s="26">
        <v>0</v>
      </c>
      <c r="J75" s="26">
        <v>48.1</v>
      </c>
      <c r="K75" s="26">
        <v>0</v>
      </c>
      <c r="L75" s="26">
        <v>18.899999999999999</v>
      </c>
      <c r="M75" s="26">
        <v>1.8</v>
      </c>
      <c r="N75" s="26">
        <v>21.5</v>
      </c>
      <c r="O75" s="26">
        <f t="shared" si="5"/>
        <v>268.70000000000005</v>
      </c>
    </row>
    <row r="76" spans="1:15" s="5" customFormat="1" ht="12.75" x14ac:dyDescent="0.2">
      <c r="A76" s="41" t="s">
        <v>49</v>
      </c>
      <c r="B76" s="26">
        <v>21.2</v>
      </c>
      <c r="C76" s="26">
        <v>36</v>
      </c>
      <c r="D76" s="26">
        <v>56.9</v>
      </c>
      <c r="E76" s="26">
        <v>0</v>
      </c>
      <c r="F76" s="26">
        <v>7.6</v>
      </c>
      <c r="G76" s="26">
        <v>3.4</v>
      </c>
      <c r="H76" s="26">
        <v>52.9</v>
      </c>
      <c r="I76" s="26">
        <v>0</v>
      </c>
      <c r="J76" s="26">
        <v>49.8</v>
      </c>
      <c r="K76" s="26">
        <v>0</v>
      </c>
      <c r="L76" s="26">
        <v>18.899999999999999</v>
      </c>
      <c r="M76" s="26">
        <v>1.8</v>
      </c>
      <c r="N76" s="26">
        <v>21.5</v>
      </c>
      <c r="O76" s="26">
        <f t="shared" si="5"/>
        <v>270</v>
      </c>
    </row>
    <row r="77" spans="1:15" s="5" customFormat="1" ht="12.75" x14ac:dyDescent="0.2">
      <c r="A77" s="41" t="s">
        <v>50</v>
      </c>
      <c r="B77" s="26">
        <v>23.7</v>
      </c>
      <c r="C77" s="26">
        <v>36.1</v>
      </c>
      <c r="D77" s="26">
        <v>57.3</v>
      </c>
      <c r="E77" s="26">
        <v>0</v>
      </c>
      <c r="F77" s="26">
        <v>7.9</v>
      </c>
      <c r="G77" s="26">
        <v>3.3</v>
      </c>
      <c r="H77" s="26">
        <v>52.9</v>
      </c>
      <c r="I77" s="26">
        <v>0</v>
      </c>
      <c r="J77" s="26">
        <v>51.9</v>
      </c>
      <c r="K77" s="26">
        <v>0</v>
      </c>
      <c r="L77" s="26">
        <v>18.8</v>
      </c>
      <c r="M77" s="26">
        <v>12.8</v>
      </c>
      <c r="N77" s="26">
        <v>21.5</v>
      </c>
      <c r="O77" s="26">
        <f t="shared" si="5"/>
        <v>286.20000000000005</v>
      </c>
    </row>
    <row r="78" spans="1:15" s="5" customFormat="1" ht="12.75" x14ac:dyDescent="0.2">
      <c r="A78" s="41" t="s">
        <v>51</v>
      </c>
      <c r="B78" s="26">
        <v>24.2</v>
      </c>
      <c r="C78" s="26">
        <v>36.799999999999997</v>
      </c>
      <c r="D78" s="26">
        <v>57.3</v>
      </c>
      <c r="E78" s="26">
        <v>0</v>
      </c>
      <c r="F78" s="26">
        <v>7.9</v>
      </c>
      <c r="G78" s="26">
        <v>3.4</v>
      </c>
      <c r="H78" s="26">
        <v>52.9</v>
      </c>
      <c r="I78" s="26">
        <v>0</v>
      </c>
      <c r="J78" s="26">
        <v>52.8</v>
      </c>
      <c r="K78" s="26">
        <v>0</v>
      </c>
      <c r="L78" s="26">
        <v>18.899999999999999</v>
      </c>
      <c r="M78" s="26">
        <v>13.5</v>
      </c>
      <c r="N78" s="26">
        <v>21.5</v>
      </c>
      <c r="O78" s="26">
        <f t="shared" si="5"/>
        <v>289.20000000000005</v>
      </c>
    </row>
    <row r="79" spans="1:15" s="5" customFormat="1" ht="12.75" x14ac:dyDescent="0.2">
      <c r="A79" s="41" t="s">
        <v>52</v>
      </c>
      <c r="B79" s="26">
        <v>25.1</v>
      </c>
      <c r="C79" s="26">
        <v>38</v>
      </c>
      <c r="D79" s="26">
        <v>57.2</v>
      </c>
      <c r="E79" s="26">
        <v>0</v>
      </c>
      <c r="F79" s="26">
        <v>8.1999999999999993</v>
      </c>
      <c r="G79" s="26">
        <v>3.4</v>
      </c>
      <c r="H79" s="26">
        <v>52.9</v>
      </c>
      <c r="I79" s="26">
        <v>0</v>
      </c>
      <c r="J79" s="26">
        <v>54.6</v>
      </c>
      <c r="K79" s="26">
        <v>0</v>
      </c>
      <c r="L79" s="26">
        <v>18.899999999999999</v>
      </c>
      <c r="M79" s="26">
        <v>13.8</v>
      </c>
      <c r="N79" s="26">
        <v>21.5</v>
      </c>
      <c r="O79" s="26">
        <f t="shared" si="5"/>
        <v>293.60000000000002</v>
      </c>
    </row>
    <row r="80" spans="1:15" s="5" customFormat="1" ht="12.75" x14ac:dyDescent="0.2">
      <c r="A80" s="41" t="s">
        <v>53</v>
      </c>
      <c r="B80" s="26">
        <v>24.2</v>
      </c>
      <c r="C80" s="26">
        <v>38.6</v>
      </c>
      <c r="D80" s="26">
        <v>56</v>
      </c>
      <c r="E80" s="26">
        <v>0</v>
      </c>
      <c r="F80" s="26">
        <v>7.4</v>
      </c>
      <c r="G80" s="26">
        <v>3.4</v>
      </c>
      <c r="H80" s="26">
        <v>52.8</v>
      </c>
      <c r="I80" s="26">
        <v>0</v>
      </c>
      <c r="J80" s="26">
        <v>49.6</v>
      </c>
      <c r="K80" s="26">
        <v>0</v>
      </c>
      <c r="L80" s="26">
        <v>18.899999999999999</v>
      </c>
      <c r="M80" s="26">
        <v>15.9</v>
      </c>
      <c r="N80" s="26">
        <v>21.5</v>
      </c>
      <c r="O80" s="26">
        <f t="shared" si="5"/>
        <v>288.29999999999995</v>
      </c>
    </row>
    <row r="81" spans="1:15" s="5" customFormat="1" ht="12.75" x14ac:dyDescent="0.2">
      <c r="A81" s="41" t="s">
        <v>54</v>
      </c>
      <c r="B81" s="26">
        <v>22.3</v>
      </c>
      <c r="C81" s="26">
        <v>36.200000000000003</v>
      </c>
      <c r="D81" s="26">
        <v>54.6</v>
      </c>
      <c r="E81" s="26">
        <v>0</v>
      </c>
      <c r="F81" s="26">
        <v>6.4</v>
      </c>
      <c r="G81" s="26">
        <v>3.1</v>
      </c>
      <c r="H81" s="26">
        <v>52.9</v>
      </c>
      <c r="I81" s="26">
        <v>0</v>
      </c>
      <c r="J81" s="26">
        <v>45.4</v>
      </c>
      <c r="K81" s="26">
        <v>0</v>
      </c>
      <c r="L81" s="26">
        <v>18.899999999999999</v>
      </c>
      <c r="M81" s="26">
        <v>14.6</v>
      </c>
      <c r="N81" s="26">
        <v>30.4</v>
      </c>
      <c r="O81" s="26">
        <f t="shared" si="5"/>
        <v>284.8</v>
      </c>
    </row>
    <row r="82" spans="1:15" s="5" customFormat="1" ht="12.75" x14ac:dyDescent="0.2">
      <c r="A82" s="41" t="s">
        <v>55</v>
      </c>
      <c r="B82" s="26">
        <v>21.5</v>
      </c>
      <c r="C82" s="26">
        <v>37.5</v>
      </c>
      <c r="D82" s="26">
        <v>53.7</v>
      </c>
      <c r="E82" s="26">
        <v>0</v>
      </c>
      <c r="F82" s="26">
        <v>5.5</v>
      </c>
      <c r="G82" s="26">
        <v>3.1</v>
      </c>
      <c r="H82" s="26">
        <v>52.9</v>
      </c>
      <c r="I82" s="26">
        <v>0</v>
      </c>
      <c r="J82" s="26">
        <v>43.8</v>
      </c>
      <c r="K82" s="26">
        <v>0</v>
      </c>
      <c r="L82" s="26">
        <v>18.899999999999999</v>
      </c>
      <c r="M82" s="26">
        <v>14.3</v>
      </c>
      <c r="N82" s="26">
        <v>30.4</v>
      </c>
      <c r="O82" s="26">
        <f t="shared" si="5"/>
        <v>281.60000000000002</v>
      </c>
    </row>
    <row r="83" spans="1:15" s="5" customFormat="1" ht="12.75" x14ac:dyDescent="0.2">
      <c r="A83" s="41" t="s">
        <v>56</v>
      </c>
      <c r="B83" s="26">
        <v>20.9</v>
      </c>
      <c r="C83" s="26">
        <v>37.799999999999997</v>
      </c>
      <c r="D83" s="26">
        <v>56.2</v>
      </c>
      <c r="E83" s="26">
        <v>0</v>
      </c>
      <c r="F83" s="26">
        <v>5.5</v>
      </c>
      <c r="G83" s="26">
        <v>4.7</v>
      </c>
      <c r="H83" s="26">
        <v>52.7</v>
      </c>
      <c r="I83" s="26">
        <v>0</v>
      </c>
      <c r="J83" s="26">
        <v>44.2</v>
      </c>
      <c r="K83" s="26">
        <v>0</v>
      </c>
      <c r="L83" s="26">
        <v>21.6</v>
      </c>
      <c r="M83" s="26">
        <v>22</v>
      </c>
      <c r="N83" s="26">
        <v>33.9</v>
      </c>
      <c r="O83" s="26">
        <f t="shared" si="5"/>
        <v>299.5</v>
      </c>
    </row>
    <row r="84" spans="1:15" s="5" customFormat="1" ht="15" customHeight="1" x14ac:dyDescent="0.2">
      <c r="A84" s="39" t="s">
        <v>21</v>
      </c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</row>
    <row r="85" spans="1:15" s="5" customFormat="1" ht="12.75" x14ac:dyDescent="0.2">
      <c r="A85" s="3" t="s">
        <v>57</v>
      </c>
      <c r="B85" s="25">
        <v>21.1</v>
      </c>
      <c r="C85" s="25">
        <v>36.799999999999997</v>
      </c>
      <c r="D85" s="25">
        <v>56</v>
      </c>
      <c r="E85" s="25">
        <v>0</v>
      </c>
      <c r="F85" s="25">
        <v>5.5</v>
      </c>
      <c r="G85" s="25">
        <v>4.9000000000000004</v>
      </c>
      <c r="H85" s="25">
        <v>52.7</v>
      </c>
      <c r="I85" s="25">
        <v>0</v>
      </c>
      <c r="J85" s="25">
        <v>43.7</v>
      </c>
      <c r="K85" s="25">
        <v>17.8</v>
      </c>
      <c r="L85" s="25">
        <v>10.9</v>
      </c>
      <c r="M85" s="25">
        <v>25.5</v>
      </c>
      <c r="N85" s="25">
        <v>35</v>
      </c>
      <c r="O85" s="25">
        <f t="shared" ref="O85:O96" si="6">SUM(B85:N85)</f>
        <v>309.89999999999998</v>
      </c>
    </row>
    <row r="86" spans="1:15" s="5" customFormat="1" ht="12.75" x14ac:dyDescent="0.2">
      <c r="A86" s="3" t="s">
        <v>58</v>
      </c>
      <c r="B86" s="25">
        <v>20.3</v>
      </c>
      <c r="C86" s="25">
        <v>36.799999999999997</v>
      </c>
      <c r="D86" s="25">
        <v>55.6</v>
      </c>
      <c r="E86" s="25">
        <v>0</v>
      </c>
      <c r="F86" s="25">
        <v>5.2</v>
      </c>
      <c r="G86" s="25">
        <v>4.8</v>
      </c>
      <c r="H86" s="25">
        <v>52.7</v>
      </c>
      <c r="I86" s="25">
        <v>0</v>
      </c>
      <c r="J86" s="25">
        <v>47.3</v>
      </c>
      <c r="K86" s="25">
        <v>17.8</v>
      </c>
      <c r="L86" s="25">
        <v>10.9</v>
      </c>
      <c r="M86" s="25">
        <v>26.1</v>
      </c>
      <c r="N86" s="25">
        <v>35</v>
      </c>
      <c r="O86" s="25">
        <f t="shared" si="6"/>
        <v>312.5</v>
      </c>
    </row>
    <row r="87" spans="1:15" s="5" customFormat="1" ht="12.75" x14ac:dyDescent="0.2">
      <c r="A87" s="3" t="s">
        <v>47</v>
      </c>
      <c r="B87" s="25">
        <v>20.6</v>
      </c>
      <c r="C87" s="25">
        <v>38.5</v>
      </c>
      <c r="D87" s="25">
        <v>55.8</v>
      </c>
      <c r="E87" s="25">
        <v>0</v>
      </c>
      <c r="F87" s="25">
        <v>5.4</v>
      </c>
      <c r="G87" s="25">
        <v>4.9000000000000004</v>
      </c>
      <c r="H87" s="25">
        <v>52.7</v>
      </c>
      <c r="I87" s="25">
        <v>0</v>
      </c>
      <c r="J87" s="25">
        <v>45.3</v>
      </c>
      <c r="K87" s="25">
        <v>19.8</v>
      </c>
      <c r="L87" s="25">
        <v>10.9</v>
      </c>
      <c r="M87" s="25">
        <v>27.7</v>
      </c>
      <c r="N87" s="25">
        <v>35</v>
      </c>
      <c r="O87" s="25">
        <f t="shared" si="6"/>
        <v>316.60000000000008</v>
      </c>
    </row>
    <row r="88" spans="1:15" s="5" customFormat="1" ht="12.75" x14ac:dyDescent="0.2">
      <c r="A88" s="41" t="s">
        <v>48</v>
      </c>
      <c r="B88" s="25">
        <v>20.9</v>
      </c>
      <c r="C88" s="25">
        <v>38.5</v>
      </c>
      <c r="D88" s="25">
        <v>55.6</v>
      </c>
      <c r="E88" s="25">
        <v>0</v>
      </c>
      <c r="F88" s="25">
        <v>5.7</v>
      </c>
      <c r="G88" s="25">
        <v>4.9000000000000004</v>
      </c>
      <c r="H88" s="25">
        <v>52.7</v>
      </c>
      <c r="I88" s="25">
        <v>0</v>
      </c>
      <c r="J88" s="25">
        <v>46.4</v>
      </c>
      <c r="K88" s="25">
        <v>19.8</v>
      </c>
      <c r="L88" s="25">
        <v>10.9</v>
      </c>
      <c r="M88" s="25">
        <v>27.9</v>
      </c>
      <c r="N88" s="25">
        <v>35</v>
      </c>
      <c r="O88" s="25">
        <f t="shared" si="6"/>
        <v>318.3</v>
      </c>
    </row>
    <row r="89" spans="1:15" s="5" customFormat="1" ht="12.75" x14ac:dyDescent="0.2">
      <c r="A89" s="41" t="s">
        <v>49</v>
      </c>
      <c r="B89" s="25">
        <v>21.3</v>
      </c>
      <c r="C89" s="25">
        <v>39.799999999999997</v>
      </c>
      <c r="D89" s="25">
        <v>55.4</v>
      </c>
      <c r="E89" s="25">
        <v>0</v>
      </c>
      <c r="F89" s="25">
        <v>5.0999999999999996</v>
      </c>
      <c r="G89" s="25">
        <v>4.8</v>
      </c>
      <c r="H89" s="25">
        <v>52.7</v>
      </c>
      <c r="I89" s="25">
        <v>0</v>
      </c>
      <c r="J89" s="25">
        <v>48</v>
      </c>
      <c r="K89" s="25">
        <v>19.8</v>
      </c>
      <c r="L89" s="25">
        <v>10.9</v>
      </c>
      <c r="M89" s="25">
        <v>32.700000000000003</v>
      </c>
      <c r="N89" s="25">
        <v>35</v>
      </c>
      <c r="O89" s="25">
        <f t="shared" si="6"/>
        <v>325.5</v>
      </c>
    </row>
    <row r="90" spans="1:15" s="5" customFormat="1" ht="12.75" x14ac:dyDescent="0.2">
      <c r="A90" s="41" t="s">
        <v>50</v>
      </c>
      <c r="B90" s="25">
        <v>19.899999999999999</v>
      </c>
      <c r="C90" s="25">
        <v>39.799999999999997</v>
      </c>
      <c r="D90" s="25">
        <v>55.3</v>
      </c>
      <c r="E90" s="25">
        <v>0</v>
      </c>
      <c r="F90" s="25">
        <v>4.9000000000000004</v>
      </c>
      <c r="G90" s="25">
        <v>4.8</v>
      </c>
      <c r="H90" s="25">
        <v>52.7</v>
      </c>
      <c r="I90" s="25">
        <v>0</v>
      </c>
      <c r="J90" s="25">
        <v>46.2</v>
      </c>
      <c r="K90" s="25">
        <v>19.100000000000001</v>
      </c>
      <c r="L90" s="25">
        <v>17</v>
      </c>
      <c r="M90" s="25">
        <v>39</v>
      </c>
      <c r="N90" s="25">
        <v>35</v>
      </c>
      <c r="O90" s="25">
        <f t="shared" si="6"/>
        <v>333.70000000000005</v>
      </c>
    </row>
    <row r="91" spans="1:15" s="5" customFormat="1" ht="12.75" x14ac:dyDescent="0.2">
      <c r="A91" s="41" t="s">
        <v>51</v>
      </c>
      <c r="B91" s="25">
        <v>19</v>
      </c>
      <c r="C91" s="25">
        <v>38.299999999999997</v>
      </c>
      <c r="D91" s="25">
        <v>54.4</v>
      </c>
      <c r="E91" s="25">
        <v>0</v>
      </c>
      <c r="F91" s="25">
        <v>4.9000000000000004</v>
      </c>
      <c r="G91" s="25">
        <v>5</v>
      </c>
      <c r="H91" s="25">
        <v>52.7</v>
      </c>
      <c r="I91" s="25">
        <v>0</v>
      </c>
      <c r="J91" s="25">
        <v>45.4</v>
      </c>
      <c r="K91" s="25">
        <v>18.600000000000001</v>
      </c>
      <c r="L91" s="25">
        <v>17</v>
      </c>
      <c r="M91" s="25">
        <v>43.1</v>
      </c>
      <c r="N91" s="25">
        <v>35</v>
      </c>
      <c r="O91" s="25">
        <f t="shared" si="6"/>
        <v>333.40000000000003</v>
      </c>
    </row>
    <row r="92" spans="1:15" s="5" customFormat="1" ht="12.75" x14ac:dyDescent="0.2">
      <c r="A92" s="41" t="s">
        <v>52</v>
      </c>
      <c r="B92" s="25">
        <v>19.5</v>
      </c>
      <c r="C92" s="25">
        <v>38.700000000000003</v>
      </c>
      <c r="D92" s="25">
        <v>57.5</v>
      </c>
      <c r="E92" s="25">
        <v>0</v>
      </c>
      <c r="F92" s="25">
        <v>4.9000000000000004</v>
      </c>
      <c r="G92" s="25">
        <v>5</v>
      </c>
      <c r="H92" s="25">
        <v>52.7</v>
      </c>
      <c r="I92" s="25">
        <v>0</v>
      </c>
      <c r="J92" s="25">
        <v>46</v>
      </c>
      <c r="K92" s="25">
        <v>18.600000000000001</v>
      </c>
      <c r="L92" s="25">
        <v>17</v>
      </c>
      <c r="M92" s="25">
        <v>44.4</v>
      </c>
      <c r="N92" s="25">
        <v>35</v>
      </c>
      <c r="O92" s="25">
        <f t="shared" si="6"/>
        <v>339.29999999999995</v>
      </c>
    </row>
    <row r="93" spans="1:15" s="5" customFormat="1" ht="12.75" x14ac:dyDescent="0.2">
      <c r="A93" s="41" t="s">
        <v>59</v>
      </c>
      <c r="B93" s="25">
        <v>20.100000000000001</v>
      </c>
      <c r="C93" s="25">
        <v>38.700000000000003</v>
      </c>
      <c r="D93" s="25">
        <v>57.6</v>
      </c>
      <c r="E93" s="25">
        <v>0</v>
      </c>
      <c r="F93" s="25">
        <v>4.9000000000000004</v>
      </c>
      <c r="G93" s="25">
        <v>4.9000000000000004</v>
      </c>
      <c r="H93" s="25">
        <v>52.7</v>
      </c>
      <c r="I93" s="25">
        <v>0</v>
      </c>
      <c r="J93" s="25">
        <v>46.3</v>
      </c>
      <c r="K93" s="25">
        <v>18.600000000000001</v>
      </c>
      <c r="L93" s="25">
        <v>16.3</v>
      </c>
      <c r="M93" s="25">
        <v>43.3</v>
      </c>
      <c r="N93" s="25">
        <v>35</v>
      </c>
      <c r="O93" s="25">
        <f t="shared" si="6"/>
        <v>338.40000000000003</v>
      </c>
    </row>
    <row r="94" spans="1:15" s="5" customFormat="1" ht="12.75" x14ac:dyDescent="0.2">
      <c r="A94" s="41" t="s">
        <v>54</v>
      </c>
      <c r="B94" s="25">
        <v>19.399999999999999</v>
      </c>
      <c r="C94" s="25">
        <v>37.6</v>
      </c>
      <c r="D94" s="25">
        <v>53.7</v>
      </c>
      <c r="E94" s="25">
        <v>0</v>
      </c>
      <c r="F94" s="25">
        <v>4.5999999999999996</v>
      </c>
      <c r="G94" s="25">
        <v>5.0999999999999996</v>
      </c>
      <c r="H94" s="25">
        <v>52.7</v>
      </c>
      <c r="I94" s="25">
        <v>0</v>
      </c>
      <c r="J94" s="25">
        <v>45.9</v>
      </c>
      <c r="K94" s="25">
        <v>18.600000000000001</v>
      </c>
      <c r="L94" s="25">
        <v>16.2</v>
      </c>
      <c r="M94" s="25">
        <v>42.8</v>
      </c>
      <c r="N94" s="25">
        <v>35</v>
      </c>
      <c r="O94" s="25">
        <f t="shared" si="6"/>
        <v>331.59999999999997</v>
      </c>
    </row>
    <row r="95" spans="1:15" s="5" customFormat="1" ht="12.75" x14ac:dyDescent="0.2">
      <c r="A95" s="41" t="s">
        <v>55</v>
      </c>
      <c r="B95" s="25">
        <v>19.2</v>
      </c>
      <c r="C95" s="25">
        <v>37.6</v>
      </c>
      <c r="D95" s="25">
        <v>53.3</v>
      </c>
      <c r="E95" s="25">
        <v>0</v>
      </c>
      <c r="F95" s="25">
        <v>4.3</v>
      </c>
      <c r="G95" s="25">
        <v>5</v>
      </c>
      <c r="H95" s="25">
        <v>52.7</v>
      </c>
      <c r="I95" s="25">
        <v>0</v>
      </c>
      <c r="J95" s="25">
        <v>45.9</v>
      </c>
      <c r="K95" s="25">
        <v>18.600000000000001</v>
      </c>
      <c r="L95" s="25">
        <v>16.3</v>
      </c>
      <c r="M95" s="25">
        <v>42.2</v>
      </c>
      <c r="N95" s="25">
        <v>35</v>
      </c>
      <c r="O95" s="25">
        <f t="shared" si="6"/>
        <v>330.1</v>
      </c>
    </row>
    <row r="96" spans="1:15" s="5" customFormat="1" ht="12.75" x14ac:dyDescent="0.2">
      <c r="A96" s="41" t="s">
        <v>56</v>
      </c>
      <c r="B96" s="25">
        <v>19.899999999999999</v>
      </c>
      <c r="C96" s="25">
        <v>40</v>
      </c>
      <c r="D96" s="25">
        <v>54.9</v>
      </c>
      <c r="E96" s="25">
        <v>0</v>
      </c>
      <c r="F96" s="25">
        <v>4.3</v>
      </c>
      <c r="G96" s="25">
        <v>5</v>
      </c>
      <c r="H96" s="25">
        <v>52.3</v>
      </c>
      <c r="I96" s="25">
        <v>0</v>
      </c>
      <c r="J96" s="25">
        <v>45.6</v>
      </c>
      <c r="K96" s="25">
        <v>18</v>
      </c>
      <c r="L96" s="25">
        <v>16.5</v>
      </c>
      <c r="M96" s="25">
        <v>43.5</v>
      </c>
      <c r="N96" s="25">
        <v>35.700000000000003</v>
      </c>
      <c r="O96" s="25">
        <f t="shared" si="6"/>
        <v>335.7</v>
      </c>
    </row>
    <row r="97" spans="1:15" s="5" customFormat="1" ht="12.75" x14ac:dyDescent="0.2">
      <c r="A97" s="39" t="s">
        <v>22</v>
      </c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</row>
    <row r="98" spans="1:15" s="5" customFormat="1" ht="12.75" x14ac:dyDescent="0.2">
      <c r="A98" s="3" t="s">
        <v>57</v>
      </c>
      <c r="B98" s="25">
        <v>18.600000000000001</v>
      </c>
      <c r="C98" s="25">
        <v>39.299999999999997</v>
      </c>
      <c r="D98" s="25">
        <v>52.8</v>
      </c>
      <c r="E98" s="25">
        <v>0</v>
      </c>
      <c r="F98" s="25">
        <v>4.3</v>
      </c>
      <c r="G98" s="25">
        <v>4.9000000000000004</v>
      </c>
      <c r="H98" s="25">
        <v>52.3</v>
      </c>
      <c r="I98" s="25">
        <v>0</v>
      </c>
      <c r="J98" s="25">
        <v>48.8</v>
      </c>
      <c r="K98" s="25">
        <v>17.7</v>
      </c>
      <c r="L98" s="25">
        <v>17.8</v>
      </c>
      <c r="M98" s="25">
        <v>41.8</v>
      </c>
      <c r="N98" s="25">
        <v>35.700000000000003</v>
      </c>
      <c r="O98" s="25">
        <f t="shared" ref="O98:O109" si="7">SUM(B98:N98)</f>
        <v>334</v>
      </c>
    </row>
    <row r="99" spans="1:15" s="5" customFormat="1" ht="12.75" x14ac:dyDescent="0.2">
      <c r="A99" s="3" t="s">
        <v>58</v>
      </c>
      <c r="B99" s="25">
        <v>19.100000000000001</v>
      </c>
      <c r="C99" s="25">
        <v>36.5</v>
      </c>
      <c r="D99" s="25">
        <v>52.4</v>
      </c>
      <c r="E99" s="25">
        <v>0</v>
      </c>
      <c r="F99" s="25">
        <v>4.3</v>
      </c>
      <c r="G99" s="25">
        <v>4.9000000000000004</v>
      </c>
      <c r="H99" s="25">
        <v>52.3</v>
      </c>
      <c r="I99" s="25">
        <v>0</v>
      </c>
      <c r="J99" s="25">
        <v>48.4</v>
      </c>
      <c r="K99" s="25">
        <v>17.5</v>
      </c>
      <c r="L99" s="25">
        <v>23.1</v>
      </c>
      <c r="M99" s="25">
        <v>41.7</v>
      </c>
      <c r="N99" s="25">
        <v>35.700000000000003</v>
      </c>
      <c r="O99" s="25">
        <f t="shared" si="7"/>
        <v>335.9</v>
      </c>
    </row>
    <row r="100" spans="1:15" s="5" customFormat="1" ht="12.75" x14ac:dyDescent="0.2">
      <c r="A100" s="3" t="s">
        <v>47</v>
      </c>
      <c r="B100" s="25">
        <v>19.2</v>
      </c>
      <c r="C100" s="25">
        <v>39.299999999999997</v>
      </c>
      <c r="D100" s="25">
        <v>53.2</v>
      </c>
      <c r="E100" s="25">
        <v>0</v>
      </c>
      <c r="F100" s="25">
        <v>4.3</v>
      </c>
      <c r="G100" s="25">
        <v>4.9000000000000004</v>
      </c>
      <c r="H100" s="25">
        <v>52.2</v>
      </c>
      <c r="I100" s="25">
        <v>0</v>
      </c>
      <c r="J100" s="25">
        <v>49.2</v>
      </c>
      <c r="K100" s="25">
        <v>17.399999999999999</v>
      </c>
      <c r="L100" s="25">
        <v>24.6</v>
      </c>
      <c r="M100" s="25">
        <v>39.299999999999997</v>
      </c>
      <c r="N100" s="25">
        <v>35.700000000000003</v>
      </c>
      <c r="O100" s="25">
        <f t="shared" si="7"/>
        <v>339.3</v>
      </c>
    </row>
    <row r="101" spans="1:15" s="5" customFormat="1" ht="12.75" x14ac:dyDescent="0.2">
      <c r="A101" s="41" t="s">
        <v>48</v>
      </c>
      <c r="B101" s="25">
        <v>19.3</v>
      </c>
      <c r="C101" s="25">
        <v>42.6</v>
      </c>
      <c r="D101" s="25">
        <v>52.7</v>
      </c>
      <c r="E101" s="25">
        <v>0</v>
      </c>
      <c r="F101" s="25">
        <v>4.3</v>
      </c>
      <c r="G101" s="25">
        <v>5</v>
      </c>
      <c r="H101" s="25">
        <v>52.3</v>
      </c>
      <c r="I101" s="25">
        <v>0</v>
      </c>
      <c r="J101" s="25">
        <v>48.8</v>
      </c>
      <c r="K101" s="25">
        <v>19.8</v>
      </c>
      <c r="L101" s="25">
        <v>24.3</v>
      </c>
      <c r="M101" s="25">
        <v>27.9</v>
      </c>
      <c r="N101" s="25">
        <v>35.700000000000003</v>
      </c>
      <c r="O101" s="25">
        <f t="shared" si="7"/>
        <v>332.7</v>
      </c>
    </row>
    <row r="102" spans="1:15" s="5" customFormat="1" ht="12.75" x14ac:dyDescent="0.2">
      <c r="A102" s="41" t="s">
        <v>49</v>
      </c>
      <c r="B102" s="25">
        <v>19.399999999999999</v>
      </c>
      <c r="C102" s="25">
        <v>42.6</v>
      </c>
      <c r="D102" s="25">
        <v>52.7</v>
      </c>
      <c r="E102" s="25">
        <v>0</v>
      </c>
      <c r="F102" s="25">
        <v>3.8</v>
      </c>
      <c r="G102" s="25">
        <v>4.7</v>
      </c>
      <c r="H102" s="25">
        <v>52.3</v>
      </c>
      <c r="I102" s="25">
        <v>0</v>
      </c>
      <c r="J102" s="25">
        <v>49.3</v>
      </c>
      <c r="K102" s="25">
        <v>19.8</v>
      </c>
      <c r="L102" s="25">
        <v>24.3</v>
      </c>
      <c r="M102" s="25">
        <v>32.700000000000003</v>
      </c>
      <c r="N102" s="25">
        <v>33.700000000000003</v>
      </c>
      <c r="O102" s="25">
        <f t="shared" si="7"/>
        <v>335.3</v>
      </c>
    </row>
    <row r="103" spans="1:15" s="5" customFormat="1" ht="12.75" x14ac:dyDescent="0.2">
      <c r="A103" s="41" t="s">
        <v>50</v>
      </c>
      <c r="B103" s="25">
        <v>27.7</v>
      </c>
      <c r="C103" s="25">
        <v>42.6</v>
      </c>
      <c r="D103" s="25">
        <v>52.4</v>
      </c>
      <c r="E103" s="25">
        <v>0</v>
      </c>
      <c r="F103" s="25">
        <v>4.0999999999999996</v>
      </c>
      <c r="G103" s="25">
        <v>4.8</v>
      </c>
      <c r="H103" s="25">
        <v>52</v>
      </c>
      <c r="I103" s="25">
        <v>0</v>
      </c>
      <c r="J103" s="25">
        <v>51.6</v>
      </c>
      <c r="K103" s="25">
        <v>19.100000000000001</v>
      </c>
      <c r="L103" s="25">
        <v>24.6</v>
      </c>
      <c r="M103" s="25">
        <v>39</v>
      </c>
      <c r="N103" s="25">
        <v>33.6</v>
      </c>
      <c r="O103" s="25">
        <f t="shared" si="7"/>
        <v>351.5</v>
      </c>
    </row>
    <row r="104" spans="1:15" s="5" customFormat="1" ht="12.75" x14ac:dyDescent="0.2">
      <c r="A104" s="41" t="s">
        <v>51</v>
      </c>
      <c r="B104" s="25">
        <v>26.5</v>
      </c>
      <c r="C104" s="25">
        <v>41.4</v>
      </c>
      <c r="D104" s="25">
        <v>54.4</v>
      </c>
      <c r="E104" s="25">
        <v>0</v>
      </c>
      <c r="F104" s="25">
        <v>4.9000000000000004</v>
      </c>
      <c r="G104" s="25">
        <v>5</v>
      </c>
      <c r="H104" s="25">
        <v>52</v>
      </c>
      <c r="I104" s="25">
        <v>0</v>
      </c>
      <c r="J104" s="25">
        <v>49</v>
      </c>
      <c r="K104" s="25">
        <v>16.3</v>
      </c>
      <c r="L104" s="25">
        <v>23.4</v>
      </c>
      <c r="M104" s="25">
        <v>36.9</v>
      </c>
      <c r="N104" s="25">
        <v>35</v>
      </c>
      <c r="O104" s="25">
        <f t="shared" si="7"/>
        <v>344.8</v>
      </c>
    </row>
    <row r="105" spans="1:15" s="5" customFormat="1" ht="12.75" x14ac:dyDescent="0.2">
      <c r="A105" s="41" t="s">
        <v>52</v>
      </c>
      <c r="B105" s="25">
        <v>29</v>
      </c>
      <c r="C105" s="25">
        <v>38.700000000000003</v>
      </c>
      <c r="D105" s="25">
        <v>57.5</v>
      </c>
      <c r="E105" s="25">
        <v>0</v>
      </c>
      <c r="F105" s="25">
        <v>4.9000000000000004</v>
      </c>
      <c r="G105" s="25">
        <v>5</v>
      </c>
      <c r="H105" s="25">
        <v>52</v>
      </c>
      <c r="I105" s="25">
        <v>0</v>
      </c>
      <c r="J105" s="25">
        <v>51.5</v>
      </c>
      <c r="K105" s="25">
        <v>16.3</v>
      </c>
      <c r="L105" s="25">
        <v>23.8</v>
      </c>
      <c r="M105" s="25">
        <v>36.9</v>
      </c>
      <c r="N105" s="25">
        <v>35</v>
      </c>
      <c r="O105" s="25">
        <f t="shared" si="7"/>
        <v>350.59999999999997</v>
      </c>
    </row>
    <row r="106" spans="1:15" s="5" customFormat="1" ht="12.75" x14ac:dyDescent="0.2">
      <c r="A106" s="41" t="s">
        <v>53</v>
      </c>
      <c r="B106" s="25">
        <v>28.5</v>
      </c>
      <c r="C106" s="25">
        <v>42.1</v>
      </c>
      <c r="D106" s="25">
        <v>52.1</v>
      </c>
      <c r="E106" s="25">
        <v>0</v>
      </c>
      <c r="F106" s="25">
        <v>3.9</v>
      </c>
      <c r="G106" s="25">
        <v>4.8</v>
      </c>
      <c r="H106" s="25">
        <v>52</v>
      </c>
      <c r="I106" s="25">
        <v>0</v>
      </c>
      <c r="J106" s="25">
        <v>53.1</v>
      </c>
      <c r="K106" s="25">
        <v>16.3</v>
      </c>
      <c r="L106" s="25">
        <v>23.9</v>
      </c>
      <c r="M106" s="25">
        <v>37.700000000000003</v>
      </c>
      <c r="N106" s="25">
        <v>31.6</v>
      </c>
      <c r="O106" s="25">
        <f t="shared" si="7"/>
        <v>346</v>
      </c>
    </row>
    <row r="107" spans="1:15" s="5" customFormat="1" ht="12.75" x14ac:dyDescent="0.2">
      <c r="A107" s="41" t="s">
        <v>54</v>
      </c>
      <c r="B107" s="25">
        <v>29.1</v>
      </c>
      <c r="C107" s="25">
        <v>41</v>
      </c>
      <c r="D107" s="25">
        <v>52</v>
      </c>
      <c r="E107" s="25">
        <v>0</v>
      </c>
      <c r="F107" s="25">
        <v>3.8</v>
      </c>
      <c r="G107" s="25">
        <v>5.0999999999999996</v>
      </c>
      <c r="H107" s="25">
        <v>52</v>
      </c>
      <c r="I107" s="25">
        <v>0</v>
      </c>
      <c r="J107" s="25">
        <v>53.1</v>
      </c>
      <c r="K107" s="25">
        <v>16.3</v>
      </c>
      <c r="L107" s="25">
        <v>24.6</v>
      </c>
      <c r="M107" s="25">
        <v>38.299999999999997</v>
      </c>
      <c r="N107" s="25">
        <v>31.6</v>
      </c>
      <c r="O107" s="25">
        <f t="shared" si="7"/>
        <v>346.90000000000003</v>
      </c>
    </row>
    <row r="108" spans="1:15" s="5" customFormat="1" ht="12.75" x14ac:dyDescent="0.2">
      <c r="A108" s="41" t="s">
        <v>55</v>
      </c>
      <c r="B108" s="25">
        <v>28</v>
      </c>
      <c r="C108" s="25">
        <v>41</v>
      </c>
      <c r="D108" s="25">
        <v>51.3</v>
      </c>
      <c r="E108" s="25">
        <v>0</v>
      </c>
      <c r="F108" s="25">
        <v>3.7</v>
      </c>
      <c r="G108" s="25">
        <v>5</v>
      </c>
      <c r="H108" s="25">
        <v>52</v>
      </c>
      <c r="I108" s="25">
        <v>0</v>
      </c>
      <c r="J108" s="25">
        <v>51.2</v>
      </c>
      <c r="K108" s="25">
        <v>16.3</v>
      </c>
      <c r="L108" s="25">
        <v>24.4</v>
      </c>
      <c r="M108" s="25">
        <v>37.6</v>
      </c>
      <c r="N108" s="25">
        <v>31.6</v>
      </c>
      <c r="O108" s="25">
        <f t="shared" si="7"/>
        <v>342.1</v>
      </c>
    </row>
    <row r="109" spans="1:15" s="5" customFormat="1" ht="12.75" x14ac:dyDescent="0.2">
      <c r="A109" s="41" t="s">
        <v>56</v>
      </c>
      <c r="B109" s="25">
        <v>27.9</v>
      </c>
      <c r="C109" s="25">
        <v>50.8</v>
      </c>
      <c r="D109" s="25">
        <v>62.4</v>
      </c>
      <c r="E109" s="25">
        <v>0</v>
      </c>
      <c r="F109" s="25">
        <v>3.3</v>
      </c>
      <c r="G109" s="25">
        <v>5.0999999999999996</v>
      </c>
      <c r="H109" s="25">
        <v>51.7</v>
      </c>
      <c r="I109" s="25">
        <v>0</v>
      </c>
      <c r="J109" s="25">
        <v>50.2</v>
      </c>
      <c r="K109" s="25">
        <v>15.7</v>
      </c>
      <c r="L109" s="25">
        <v>23.2</v>
      </c>
      <c r="M109" s="25">
        <v>46.2</v>
      </c>
      <c r="N109" s="25">
        <v>31.5</v>
      </c>
      <c r="O109" s="25">
        <f t="shared" si="7"/>
        <v>367.99999999999994</v>
      </c>
    </row>
    <row r="110" spans="1:15" s="5" customFormat="1" ht="12.75" x14ac:dyDescent="0.2">
      <c r="A110" s="39" t="s">
        <v>23</v>
      </c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</row>
    <row r="111" spans="1:15" s="5" customFormat="1" ht="12.75" x14ac:dyDescent="0.2">
      <c r="A111" s="3" t="s">
        <v>57</v>
      </c>
      <c r="B111" s="25">
        <v>28.4</v>
      </c>
      <c r="C111" s="25">
        <v>49.8</v>
      </c>
      <c r="D111" s="25">
        <v>54.7</v>
      </c>
      <c r="E111" s="25">
        <v>0</v>
      </c>
      <c r="F111" s="25">
        <v>3.4</v>
      </c>
      <c r="G111" s="25">
        <v>5.0999999999999996</v>
      </c>
      <c r="H111" s="25">
        <v>51.7</v>
      </c>
      <c r="I111" s="25">
        <v>0</v>
      </c>
      <c r="J111" s="25">
        <v>52.8</v>
      </c>
      <c r="K111" s="25">
        <v>15.2</v>
      </c>
      <c r="L111" s="25">
        <v>22.4</v>
      </c>
      <c r="M111" s="25">
        <v>45.1</v>
      </c>
      <c r="N111" s="25">
        <v>31.5</v>
      </c>
      <c r="O111" s="25">
        <f t="shared" ref="O111:O122" si="8">SUM(B111:N111)</f>
        <v>360.09999999999997</v>
      </c>
    </row>
    <row r="112" spans="1:15" s="5" customFormat="1" ht="12.75" x14ac:dyDescent="0.2">
      <c r="A112" s="3" t="s">
        <v>58</v>
      </c>
      <c r="B112" s="25">
        <v>28.7</v>
      </c>
      <c r="C112" s="25">
        <v>49.8</v>
      </c>
      <c r="D112" s="25">
        <v>54.5</v>
      </c>
      <c r="E112" s="25">
        <v>0</v>
      </c>
      <c r="F112" s="25">
        <v>3.3</v>
      </c>
      <c r="G112" s="25">
        <v>5.0999999999999996</v>
      </c>
      <c r="H112" s="25">
        <v>51.7</v>
      </c>
      <c r="I112" s="25">
        <v>0</v>
      </c>
      <c r="J112" s="25">
        <v>50.8</v>
      </c>
      <c r="K112" s="25">
        <v>15.2</v>
      </c>
      <c r="L112" s="25">
        <v>22.5</v>
      </c>
      <c r="M112" s="25">
        <v>46.9</v>
      </c>
      <c r="N112" s="25">
        <v>31.5</v>
      </c>
      <c r="O112" s="25">
        <f t="shared" si="8"/>
        <v>360</v>
      </c>
    </row>
    <row r="113" spans="1:15" s="5" customFormat="1" ht="12.75" x14ac:dyDescent="0.2">
      <c r="A113" s="3" t="s">
        <v>47</v>
      </c>
      <c r="B113" s="25">
        <v>29.5</v>
      </c>
      <c r="C113" s="25">
        <v>50.4</v>
      </c>
      <c r="D113" s="25">
        <v>54.3</v>
      </c>
      <c r="E113" s="25">
        <v>0</v>
      </c>
      <c r="F113" s="25">
        <v>3.3</v>
      </c>
      <c r="G113" s="25">
        <v>5.2</v>
      </c>
      <c r="H113" s="25">
        <v>51.7</v>
      </c>
      <c r="I113" s="25">
        <v>0</v>
      </c>
      <c r="J113" s="25">
        <v>51.6</v>
      </c>
      <c r="K113" s="25">
        <v>15.2</v>
      </c>
      <c r="L113" s="25">
        <v>22.7</v>
      </c>
      <c r="M113" s="25">
        <v>45.7</v>
      </c>
      <c r="N113" s="25">
        <v>29.6</v>
      </c>
      <c r="O113" s="25">
        <f t="shared" si="8"/>
        <v>359.2</v>
      </c>
    </row>
    <row r="114" spans="1:15" s="5" customFormat="1" ht="12.75" x14ac:dyDescent="0.2">
      <c r="A114" s="41" t="s">
        <v>48</v>
      </c>
      <c r="B114" s="25">
        <v>30.1</v>
      </c>
      <c r="C114" s="25">
        <v>50.7</v>
      </c>
      <c r="D114" s="25">
        <v>53.8</v>
      </c>
      <c r="E114" s="25">
        <v>0</v>
      </c>
      <c r="F114" s="25">
        <v>3.2</v>
      </c>
      <c r="G114" s="25">
        <v>5</v>
      </c>
      <c r="H114" s="25">
        <v>51.2</v>
      </c>
      <c r="I114" s="25">
        <v>0</v>
      </c>
      <c r="J114" s="25">
        <v>50.5</v>
      </c>
      <c r="K114" s="25">
        <v>15.2</v>
      </c>
      <c r="L114" s="25">
        <v>22.8</v>
      </c>
      <c r="M114" s="25">
        <v>45</v>
      </c>
      <c r="N114" s="25">
        <v>29.6</v>
      </c>
      <c r="O114" s="25">
        <f t="shared" si="8"/>
        <v>357.1</v>
      </c>
    </row>
    <row r="115" spans="1:15" s="5" customFormat="1" ht="12.75" x14ac:dyDescent="0.2">
      <c r="A115" s="41" t="s">
        <v>49</v>
      </c>
      <c r="B115" s="25">
        <v>30</v>
      </c>
      <c r="C115" s="25">
        <v>55.8</v>
      </c>
      <c r="D115" s="25">
        <v>53.8</v>
      </c>
      <c r="E115" s="25">
        <v>0</v>
      </c>
      <c r="F115" s="25">
        <v>2.8</v>
      </c>
      <c r="G115" s="25">
        <v>5</v>
      </c>
      <c r="H115" s="25">
        <v>51.2</v>
      </c>
      <c r="I115" s="25">
        <v>0</v>
      </c>
      <c r="J115" s="25">
        <v>50.2</v>
      </c>
      <c r="K115" s="25">
        <v>15.2</v>
      </c>
      <c r="L115" s="25">
        <v>22.7</v>
      </c>
      <c r="M115" s="25">
        <v>44.3</v>
      </c>
      <c r="N115" s="25">
        <v>29.6</v>
      </c>
      <c r="O115" s="25">
        <f t="shared" si="8"/>
        <v>360.6</v>
      </c>
    </row>
    <row r="116" spans="1:15" s="5" customFormat="1" ht="12.75" x14ac:dyDescent="0.2">
      <c r="A116" s="41" t="s">
        <v>50</v>
      </c>
      <c r="B116" s="25">
        <v>29.7</v>
      </c>
      <c r="C116" s="25">
        <v>56.7</v>
      </c>
      <c r="D116" s="25">
        <v>66.099999999999994</v>
      </c>
      <c r="E116" s="25">
        <v>0</v>
      </c>
      <c r="F116" s="25">
        <v>2.7</v>
      </c>
      <c r="G116" s="25">
        <v>4.9000000000000004</v>
      </c>
      <c r="H116" s="25">
        <v>50.6</v>
      </c>
      <c r="I116" s="25">
        <v>0</v>
      </c>
      <c r="J116" s="25">
        <v>49.5</v>
      </c>
      <c r="K116" s="25">
        <v>14.6</v>
      </c>
      <c r="L116" s="25">
        <v>22.2</v>
      </c>
      <c r="M116" s="25">
        <v>44.2</v>
      </c>
      <c r="N116" s="25">
        <v>29.5</v>
      </c>
      <c r="O116" s="25">
        <f t="shared" si="8"/>
        <v>370.7</v>
      </c>
    </row>
    <row r="117" spans="1:15" s="5" customFormat="1" ht="12.75" x14ac:dyDescent="0.2">
      <c r="A117" s="41" t="s">
        <v>51</v>
      </c>
      <c r="B117" s="25">
        <v>29.8</v>
      </c>
      <c r="C117" s="25">
        <v>55.4</v>
      </c>
      <c r="D117" s="25">
        <v>69.599999999999994</v>
      </c>
      <c r="E117" s="25">
        <v>0</v>
      </c>
      <c r="F117" s="25">
        <v>2.7</v>
      </c>
      <c r="G117" s="25">
        <v>4.9000000000000004</v>
      </c>
      <c r="H117" s="25">
        <v>50.4</v>
      </c>
      <c r="I117" s="25">
        <v>0</v>
      </c>
      <c r="J117" s="25">
        <v>49.8</v>
      </c>
      <c r="K117" s="25">
        <v>14</v>
      </c>
      <c r="L117" s="25">
        <v>21.4</v>
      </c>
      <c r="M117" s="25">
        <v>43.5</v>
      </c>
      <c r="N117" s="25">
        <v>29.5</v>
      </c>
      <c r="O117" s="25">
        <f t="shared" si="8"/>
        <v>371</v>
      </c>
    </row>
    <row r="118" spans="1:15" s="5" customFormat="1" ht="12.75" x14ac:dyDescent="0.2">
      <c r="A118" s="41" t="s">
        <v>52</v>
      </c>
      <c r="B118" s="25">
        <v>29.6</v>
      </c>
      <c r="C118" s="25">
        <v>57.6</v>
      </c>
      <c r="D118" s="25">
        <v>69.5</v>
      </c>
      <c r="E118" s="25">
        <v>0</v>
      </c>
      <c r="F118" s="25">
        <v>2.6</v>
      </c>
      <c r="G118" s="25">
        <v>4.8</v>
      </c>
      <c r="H118" s="25">
        <v>50.3</v>
      </c>
      <c r="I118" s="25">
        <v>0</v>
      </c>
      <c r="J118" s="25">
        <v>47.6</v>
      </c>
      <c r="K118" s="25">
        <v>14</v>
      </c>
      <c r="L118" s="25">
        <v>21.1</v>
      </c>
      <c r="M118" s="25">
        <v>42.3</v>
      </c>
      <c r="N118" s="25">
        <v>29.5</v>
      </c>
      <c r="O118" s="25">
        <f t="shared" si="8"/>
        <v>368.90000000000003</v>
      </c>
    </row>
    <row r="119" spans="1:15" s="5" customFormat="1" ht="12.75" x14ac:dyDescent="0.2">
      <c r="A119" s="41" t="s">
        <v>59</v>
      </c>
      <c r="B119" s="25">
        <v>28.9</v>
      </c>
      <c r="C119" s="25">
        <v>59.8</v>
      </c>
      <c r="D119" s="25">
        <v>67.5</v>
      </c>
      <c r="E119" s="25">
        <v>0</v>
      </c>
      <c r="F119" s="25">
        <v>2.7</v>
      </c>
      <c r="G119" s="25">
        <v>4.8</v>
      </c>
      <c r="H119" s="25">
        <v>50.3</v>
      </c>
      <c r="I119" s="25">
        <v>0</v>
      </c>
      <c r="J119" s="25">
        <v>49</v>
      </c>
      <c r="K119" s="25">
        <v>19</v>
      </c>
      <c r="L119" s="25">
        <v>21.2</v>
      </c>
      <c r="M119" s="25">
        <v>41.1</v>
      </c>
      <c r="N119" s="25">
        <v>27.5</v>
      </c>
      <c r="O119" s="25">
        <f t="shared" si="8"/>
        <v>371.8</v>
      </c>
    </row>
    <row r="120" spans="1:15" s="5" customFormat="1" ht="12.75" x14ac:dyDescent="0.2">
      <c r="A120" s="41" t="s">
        <v>54</v>
      </c>
      <c r="B120" s="25">
        <v>28.7</v>
      </c>
      <c r="C120" s="25">
        <v>60</v>
      </c>
      <c r="D120" s="25">
        <v>67.7</v>
      </c>
      <c r="E120" s="25">
        <v>0</v>
      </c>
      <c r="F120" s="25">
        <v>2.5</v>
      </c>
      <c r="G120" s="25">
        <v>4.8</v>
      </c>
      <c r="H120" s="25">
        <v>49.8</v>
      </c>
      <c r="I120" s="25">
        <v>0</v>
      </c>
      <c r="J120" s="25">
        <v>48.5</v>
      </c>
      <c r="K120" s="25">
        <v>19</v>
      </c>
      <c r="L120" s="25">
        <v>21.2</v>
      </c>
      <c r="M120" s="25">
        <v>45.5</v>
      </c>
      <c r="N120" s="25">
        <v>27.5</v>
      </c>
      <c r="O120" s="25">
        <f t="shared" si="8"/>
        <v>375.2</v>
      </c>
    </row>
    <row r="121" spans="1:15" s="5" customFormat="1" ht="12.75" x14ac:dyDescent="0.2">
      <c r="A121" s="41" t="s">
        <v>55</v>
      </c>
      <c r="B121" s="25">
        <v>28.4</v>
      </c>
      <c r="C121" s="25">
        <v>57</v>
      </c>
      <c r="D121" s="25">
        <v>69.3</v>
      </c>
      <c r="E121" s="25">
        <v>0</v>
      </c>
      <c r="F121" s="25">
        <v>2.4</v>
      </c>
      <c r="G121" s="25">
        <v>4.8</v>
      </c>
      <c r="H121" s="25">
        <v>49.8</v>
      </c>
      <c r="I121" s="25">
        <v>0</v>
      </c>
      <c r="J121" s="25">
        <v>46.3</v>
      </c>
      <c r="K121" s="25">
        <v>19</v>
      </c>
      <c r="L121" s="25">
        <v>21.1</v>
      </c>
      <c r="M121" s="25">
        <v>44.8</v>
      </c>
      <c r="N121" s="25">
        <v>27.5</v>
      </c>
      <c r="O121" s="25">
        <f t="shared" si="8"/>
        <v>370.40000000000003</v>
      </c>
    </row>
    <row r="122" spans="1:15" s="5" customFormat="1" ht="12.75" x14ac:dyDescent="0.2">
      <c r="A122" s="41" t="s">
        <v>56</v>
      </c>
      <c r="B122" s="25">
        <v>27.9</v>
      </c>
      <c r="C122" s="25">
        <v>57.3</v>
      </c>
      <c r="D122" s="25">
        <v>69.7</v>
      </c>
      <c r="E122" s="25">
        <v>0</v>
      </c>
      <c r="F122" s="25">
        <v>2.1</v>
      </c>
      <c r="G122" s="25">
        <v>4.8</v>
      </c>
      <c r="H122" s="25">
        <v>49.4</v>
      </c>
      <c r="I122" s="25">
        <v>0</v>
      </c>
      <c r="J122" s="25">
        <v>45.6</v>
      </c>
      <c r="K122" s="25">
        <v>18.399999999999999</v>
      </c>
      <c r="L122" s="25">
        <v>20.2</v>
      </c>
      <c r="M122" s="25">
        <v>45.9</v>
      </c>
      <c r="N122" s="25">
        <v>27.4</v>
      </c>
      <c r="O122" s="25">
        <f t="shared" si="8"/>
        <v>368.69999999999993</v>
      </c>
    </row>
    <row r="123" spans="1:15" s="5" customFormat="1" ht="13.5" customHeight="1" x14ac:dyDescent="0.2">
      <c r="A123" s="39" t="s">
        <v>24</v>
      </c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</row>
    <row r="124" spans="1:15" s="5" customFormat="1" ht="12.75" x14ac:dyDescent="0.2">
      <c r="A124" s="3" t="s">
        <v>57</v>
      </c>
      <c r="B124" s="25">
        <v>27</v>
      </c>
      <c r="C124" s="25">
        <v>54.7</v>
      </c>
      <c r="D124" s="25">
        <v>68.5</v>
      </c>
      <c r="E124" s="25">
        <v>0</v>
      </c>
      <c r="F124" s="25">
        <v>2</v>
      </c>
      <c r="G124" s="25">
        <v>4.4000000000000004</v>
      </c>
      <c r="H124" s="25">
        <v>49.1</v>
      </c>
      <c r="I124" s="25">
        <v>0</v>
      </c>
      <c r="J124" s="25">
        <v>44.4</v>
      </c>
      <c r="K124" s="25">
        <v>17.899999999999999</v>
      </c>
      <c r="L124" s="25">
        <v>19.100000000000001</v>
      </c>
      <c r="M124" s="25">
        <v>42</v>
      </c>
      <c r="N124" s="25">
        <v>27.4</v>
      </c>
      <c r="O124" s="25">
        <f t="shared" ref="O124:O135" si="9">SUM(B124:N124)</f>
        <v>356.5</v>
      </c>
    </row>
    <row r="125" spans="1:15" s="5" customFormat="1" ht="12.75" x14ac:dyDescent="0.2">
      <c r="A125" s="3" t="s">
        <v>58</v>
      </c>
      <c r="B125" s="25">
        <v>27.7</v>
      </c>
      <c r="C125" s="25">
        <v>58.3</v>
      </c>
      <c r="D125" s="25">
        <v>68.099999999999994</v>
      </c>
      <c r="E125" s="25">
        <v>0</v>
      </c>
      <c r="F125" s="25">
        <v>2</v>
      </c>
      <c r="G125" s="25">
        <v>4.5</v>
      </c>
      <c r="H125" s="25">
        <v>49</v>
      </c>
      <c r="I125" s="25">
        <v>0</v>
      </c>
      <c r="J125" s="25">
        <v>45.2</v>
      </c>
      <c r="K125" s="25">
        <v>17.899999999999999</v>
      </c>
      <c r="L125" s="25">
        <v>19.2</v>
      </c>
      <c r="M125" s="25">
        <v>42</v>
      </c>
      <c r="N125" s="25">
        <v>27.4</v>
      </c>
      <c r="O125" s="25">
        <f t="shared" si="9"/>
        <v>361.29999999999995</v>
      </c>
    </row>
    <row r="126" spans="1:15" s="5" customFormat="1" ht="12.75" x14ac:dyDescent="0.2">
      <c r="A126" s="3" t="s">
        <v>47</v>
      </c>
      <c r="B126" s="25">
        <v>27.6</v>
      </c>
      <c r="C126" s="25">
        <v>59</v>
      </c>
      <c r="D126" s="25">
        <v>68.2</v>
      </c>
      <c r="E126" s="25">
        <v>0</v>
      </c>
      <c r="F126" s="25">
        <v>2</v>
      </c>
      <c r="G126" s="25">
        <v>4.4000000000000004</v>
      </c>
      <c r="H126" s="25">
        <v>49</v>
      </c>
      <c r="I126" s="25">
        <v>0</v>
      </c>
      <c r="J126" s="25">
        <v>44.9</v>
      </c>
      <c r="K126" s="25">
        <v>17.899999999999999</v>
      </c>
      <c r="L126" s="25">
        <v>19.2</v>
      </c>
      <c r="M126" s="25">
        <v>39.5</v>
      </c>
      <c r="N126" s="25">
        <v>25.4</v>
      </c>
      <c r="O126" s="25">
        <f t="shared" si="9"/>
        <v>357.09999999999997</v>
      </c>
    </row>
    <row r="127" spans="1:15" s="5" customFormat="1" ht="12.75" x14ac:dyDescent="0.2">
      <c r="A127" s="41" t="s">
        <v>48</v>
      </c>
      <c r="B127" s="25">
        <v>26.9</v>
      </c>
      <c r="C127" s="25">
        <v>58.8</v>
      </c>
      <c r="D127" s="25">
        <v>67.900000000000006</v>
      </c>
      <c r="E127" s="25">
        <v>0</v>
      </c>
      <c r="F127" s="25">
        <v>1.8</v>
      </c>
      <c r="G127" s="25">
        <v>4.0999999999999996</v>
      </c>
      <c r="H127" s="25">
        <v>48.4</v>
      </c>
      <c r="I127" s="25">
        <v>0</v>
      </c>
      <c r="J127" s="25">
        <v>43.2</v>
      </c>
      <c r="K127" s="25">
        <v>17.899999999999999</v>
      </c>
      <c r="L127" s="25">
        <v>19.100000000000001</v>
      </c>
      <c r="M127" s="25">
        <v>38.799999999999997</v>
      </c>
      <c r="N127" s="25">
        <v>25.4</v>
      </c>
      <c r="O127" s="25">
        <f t="shared" si="9"/>
        <v>352.3</v>
      </c>
    </row>
    <row r="128" spans="1:15" s="5" customFormat="1" ht="12.75" x14ac:dyDescent="0.2">
      <c r="A128" s="41" t="s">
        <v>49</v>
      </c>
      <c r="B128" s="25">
        <v>27</v>
      </c>
      <c r="C128" s="25">
        <v>59.6</v>
      </c>
      <c r="D128" s="25">
        <v>68.7</v>
      </c>
      <c r="E128" s="25">
        <v>0</v>
      </c>
      <c r="F128" s="25">
        <v>1.4</v>
      </c>
      <c r="G128" s="25">
        <v>4.0999999999999996</v>
      </c>
      <c r="H128" s="25">
        <v>48.4</v>
      </c>
      <c r="I128" s="25">
        <v>0</v>
      </c>
      <c r="J128" s="25">
        <v>44</v>
      </c>
      <c r="K128" s="25">
        <v>17.899999999999999</v>
      </c>
      <c r="L128" s="25">
        <v>19.100000000000001</v>
      </c>
      <c r="M128" s="25">
        <v>38.1</v>
      </c>
      <c r="N128" s="25">
        <v>25.4</v>
      </c>
      <c r="O128" s="25">
        <f t="shared" si="9"/>
        <v>353.70000000000005</v>
      </c>
    </row>
    <row r="129" spans="1:15" s="5" customFormat="1" ht="12.75" x14ac:dyDescent="0.2">
      <c r="A129" s="41" t="s">
        <v>50</v>
      </c>
      <c r="B129" s="25">
        <v>26.9</v>
      </c>
      <c r="C129" s="25">
        <v>60.6</v>
      </c>
      <c r="D129" s="25">
        <v>68.3</v>
      </c>
      <c r="E129" s="25">
        <v>0</v>
      </c>
      <c r="F129" s="25">
        <v>1.5</v>
      </c>
      <c r="G129" s="25">
        <v>4.0999999999999996</v>
      </c>
      <c r="H129" s="25">
        <v>48.1</v>
      </c>
      <c r="I129" s="25">
        <v>0</v>
      </c>
      <c r="J129" s="25">
        <v>43.3</v>
      </c>
      <c r="K129" s="25">
        <v>17.2</v>
      </c>
      <c r="L129" s="25">
        <v>18.3</v>
      </c>
      <c r="M129" s="25">
        <v>37.299999999999997</v>
      </c>
      <c r="N129" s="25">
        <v>25.3</v>
      </c>
      <c r="O129" s="25">
        <f t="shared" si="9"/>
        <v>350.90000000000003</v>
      </c>
    </row>
    <row r="130" spans="1:15" s="5" customFormat="1" ht="12.75" x14ac:dyDescent="0.2">
      <c r="A130" s="41" t="s">
        <v>51</v>
      </c>
      <c r="B130" s="25">
        <v>27.7</v>
      </c>
      <c r="C130" s="25">
        <v>60.6</v>
      </c>
      <c r="D130" s="25">
        <v>68.2</v>
      </c>
      <c r="E130" s="25">
        <v>0</v>
      </c>
      <c r="F130" s="25">
        <v>1.5</v>
      </c>
      <c r="G130" s="25">
        <v>4.0999999999999996</v>
      </c>
      <c r="H130" s="25">
        <v>47.8</v>
      </c>
      <c r="I130" s="25">
        <v>0</v>
      </c>
      <c r="J130" s="25">
        <v>43.8</v>
      </c>
      <c r="K130" s="25">
        <v>68.900000000000006</v>
      </c>
      <c r="L130" s="25">
        <v>19.600000000000001</v>
      </c>
      <c r="M130" s="25">
        <v>36.799999999999997</v>
      </c>
      <c r="N130" s="25">
        <v>49.3</v>
      </c>
      <c r="O130" s="25">
        <f t="shared" si="9"/>
        <v>428.30000000000007</v>
      </c>
    </row>
    <row r="131" spans="1:15" s="5" customFormat="1" ht="12.75" x14ac:dyDescent="0.2">
      <c r="A131" s="41" t="s">
        <v>52</v>
      </c>
      <c r="B131" s="25">
        <v>27.4</v>
      </c>
      <c r="C131" s="25">
        <v>62</v>
      </c>
      <c r="D131" s="25">
        <v>68.3</v>
      </c>
      <c r="E131" s="25">
        <v>0</v>
      </c>
      <c r="F131" s="25">
        <v>1.5</v>
      </c>
      <c r="G131" s="25">
        <v>4.4000000000000004</v>
      </c>
      <c r="H131" s="25">
        <v>47.7</v>
      </c>
      <c r="I131" s="25">
        <v>0</v>
      </c>
      <c r="J131" s="25">
        <v>43.6</v>
      </c>
      <c r="K131" s="25">
        <v>68.900000000000006</v>
      </c>
      <c r="L131" s="25">
        <v>19.600000000000001</v>
      </c>
      <c r="M131" s="25">
        <v>37.299999999999997</v>
      </c>
      <c r="N131" s="25">
        <v>49.3</v>
      </c>
      <c r="O131" s="25">
        <f t="shared" si="9"/>
        <v>430.00000000000006</v>
      </c>
    </row>
    <row r="132" spans="1:15" s="5" customFormat="1" ht="12.75" x14ac:dyDescent="0.2">
      <c r="A132" s="41" t="s">
        <v>53</v>
      </c>
      <c r="B132" s="25">
        <v>26.9</v>
      </c>
      <c r="C132" s="25">
        <v>63.6</v>
      </c>
      <c r="D132" s="25">
        <v>68.400000000000006</v>
      </c>
      <c r="E132" s="25">
        <v>0</v>
      </c>
      <c r="F132" s="25">
        <v>1.5</v>
      </c>
      <c r="G132" s="25">
        <v>5.0999999999999996</v>
      </c>
      <c r="H132" s="25">
        <v>47.7</v>
      </c>
      <c r="I132" s="25">
        <v>0</v>
      </c>
      <c r="J132" s="25">
        <v>43.6</v>
      </c>
      <c r="K132" s="25">
        <v>68.900000000000006</v>
      </c>
      <c r="L132" s="25">
        <v>19.5</v>
      </c>
      <c r="M132" s="25">
        <v>34.799999999999997</v>
      </c>
      <c r="N132" s="25">
        <v>47.3</v>
      </c>
      <c r="O132" s="25">
        <f t="shared" si="9"/>
        <v>427.30000000000007</v>
      </c>
    </row>
    <row r="133" spans="1:15" s="5" customFormat="1" ht="12.75" x14ac:dyDescent="0.2">
      <c r="A133" s="41" t="s">
        <v>54</v>
      </c>
      <c r="B133" s="25">
        <v>26.6</v>
      </c>
      <c r="C133" s="25">
        <v>64.2</v>
      </c>
      <c r="D133" s="25">
        <v>67.900000000000006</v>
      </c>
      <c r="E133" s="25">
        <v>0</v>
      </c>
      <c r="F133" s="25">
        <f>0.9+0.4</f>
        <v>1.3</v>
      </c>
      <c r="G133" s="25">
        <f>2.4+2.5</f>
        <v>4.9000000000000004</v>
      </c>
      <c r="H133" s="25">
        <v>47.1</v>
      </c>
      <c r="I133" s="25">
        <v>0</v>
      </c>
      <c r="J133" s="25">
        <v>44.1</v>
      </c>
      <c r="K133" s="25">
        <f>62.2+1.7+5</f>
        <v>68.900000000000006</v>
      </c>
      <c r="L133" s="25">
        <v>20.8</v>
      </c>
      <c r="M133" s="25">
        <v>34</v>
      </c>
      <c r="N133" s="25">
        <f>19.8+3.5+24</f>
        <v>47.3</v>
      </c>
      <c r="O133" s="25">
        <f t="shared" si="9"/>
        <v>427.1</v>
      </c>
    </row>
    <row r="134" spans="1:15" s="5" customFormat="1" ht="12.75" x14ac:dyDescent="0.2">
      <c r="A134" s="41" t="s">
        <v>55</v>
      </c>
      <c r="B134" s="25">
        <v>26.7</v>
      </c>
      <c r="C134" s="25">
        <v>62.6</v>
      </c>
      <c r="D134" s="25">
        <v>67.5</v>
      </c>
      <c r="E134" s="25">
        <v>0</v>
      </c>
      <c r="F134" s="25">
        <v>1</v>
      </c>
      <c r="G134" s="25">
        <v>4.9000000000000004</v>
      </c>
      <c r="H134" s="25">
        <v>47.1</v>
      </c>
      <c r="I134" s="25">
        <v>0</v>
      </c>
      <c r="J134" s="25">
        <v>45.6</v>
      </c>
      <c r="K134" s="25">
        <v>73.8</v>
      </c>
      <c r="L134" s="25">
        <v>21</v>
      </c>
      <c r="M134" s="25">
        <v>36.700000000000003</v>
      </c>
      <c r="N134" s="25">
        <v>47.3</v>
      </c>
      <c r="O134" s="25">
        <f t="shared" si="9"/>
        <v>434.2</v>
      </c>
    </row>
    <row r="135" spans="1:15" s="5" customFormat="1" ht="12.75" x14ac:dyDescent="0.2">
      <c r="A135" s="41" t="s">
        <v>56</v>
      </c>
      <c r="B135" s="25">
        <v>26.1</v>
      </c>
      <c r="C135" s="25">
        <v>66.7</v>
      </c>
      <c r="D135" s="25">
        <v>72.8</v>
      </c>
      <c r="E135" s="25">
        <v>0</v>
      </c>
      <c r="F135" s="25">
        <v>0.9</v>
      </c>
      <c r="G135" s="25">
        <v>4.9000000000000004</v>
      </c>
      <c r="H135" s="25">
        <v>46.7</v>
      </c>
      <c r="I135" s="25">
        <v>0</v>
      </c>
      <c r="J135" s="25">
        <v>45</v>
      </c>
      <c r="K135" s="25">
        <v>73.2</v>
      </c>
      <c r="L135" s="25">
        <v>16.8</v>
      </c>
      <c r="M135" s="25">
        <v>39.299999999999997</v>
      </c>
      <c r="N135" s="25">
        <v>47.3</v>
      </c>
      <c r="O135" s="25">
        <f t="shared" si="9"/>
        <v>439.70000000000005</v>
      </c>
    </row>
    <row r="136" spans="1:15" s="5" customFormat="1" ht="12.75" x14ac:dyDescent="0.2">
      <c r="A136" s="39" t="s">
        <v>25</v>
      </c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</row>
    <row r="137" spans="1:15" s="5" customFormat="1" ht="12.75" x14ac:dyDescent="0.2">
      <c r="A137" s="3" t="s">
        <v>57</v>
      </c>
      <c r="B137" s="25">
        <v>24</v>
      </c>
      <c r="C137" s="25">
        <v>62.9</v>
      </c>
      <c r="D137" s="25">
        <v>71.900000000000006</v>
      </c>
      <c r="E137" s="25">
        <v>0</v>
      </c>
      <c r="F137" s="25">
        <v>0.9</v>
      </c>
      <c r="G137" s="25">
        <v>4.9000000000000004</v>
      </c>
      <c r="H137" s="25">
        <v>46.4</v>
      </c>
      <c r="I137" s="25">
        <v>0</v>
      </c>
      <c r="J137" s="25">
        <v>42.4</v>
      </c>
      <c r="K137" s="25">
        <v>72.7</v>
      </c>
      <c r="L137" s="25">
        <v>20.399999999999999</v>
      </c>
      <c r="M137" s="25">
        <v>34.6</v>
      </c>
      <c r="N137" s="25">
        <v>47.2</v>
      </c>
      <c r="O137" s="25">
        <f t="shared" ref="O137:O148" si="10">SUM(B137:N137)</f>
        <v>428.3</v>
      </c>
    </row>
    <row r="138" spans="1:15" s="5" customFormat="1" ht="12.75" x14ac:dyDescent="0.2">
      <c r="A138" s="3" t="s">
        <v>58</v>
      </c>
      <c r="B138" s="25">
        <v>24.1</v>
      </c>
      <c r="C138" s="25">
        <v>64.099999999999994</v>
      </c>
      <c r="D138" s="25">
        <v>71.8</v>
      </c>
      <c r="E138" s="25">
        <v>0</v>
      </c>
      <c r="F138" s="25">
        <v>0.9</v>
      </c>
      <c r="G138" s="25">
        <v>4.8</v>
      </c>
      <c r="H138" s="25">
        <v>46.3</v>
      </c>
      <c r="I138" s="25">
        <v>0</v>
      </c>
      <c r="J138" s="25">
        <v>44.9</v>
      </c>
      <c r="K138" s="25">
        <v>72.7</v>
      </c>
      <c r="L138" s="25">
        <v>20.8</v>
      </c>
      <c r="M138" s="25">
        <v>33.799999999999997</v>
      </c>
      <c r="N138" s="25">
        <v>47.2</v>
      </c>
      <c r="O138" s="25">
        <f t="shared" si="10"/>
        <v>431.4</v>
      </c>
    </row>
    <row r="139" spans="1:15" s="5" customFormat="1" ht="12.75" x14ac:dyDescent="0.2">
      <c r="A139" s="3" t="s">
        <v>47</v>
      </c>
      <c r="B139" s="25">
        <v>24.1</v>
      </c>
      <c r="C139" s="25">
        <v>65.900000000000006</v>
      </c>
      <c r="D139" s="25">
        <v>72.400000000000006</v>
      </c>
      <c r="E139" s="25">
        <v>0</v>
      </c>
      <c r="F139" s="25">
        <v>0.9</v>
      </c>
      <c r="G139" s="25">
        <v>4.8</v>
      </c>
      <c r="H139" s="25">
        <v>46.3</v>
      </c>
      <c r="I139" s="25">
        <v>0</v>
      </c>
      <c r="J139" s="25">
        <v>43.2</v>
      </c>
      <c r="K139" s="25">
        <v>72.7</v>
      </c>
      <c r="L139" s="25">
        <v>20.8</v>
      </c>
      <c r="M139" s="25">
        <v>31.3</v>
      </c>
      <c r="N139" s="25">
        <v>54.8</v>
      </c>
      <c r="O139" s="25">
        <f t="shared" si="10"/>
        <v>437.20000000000005</v>
      </c>
    </row>
    <row r="140" spans="1:15" s="5" customFormat="1" ht="12.75" x14ac:dyDescent="0.2">
      <c r="A140" s="41" t="s">
        <v>48</v>
      </c>
      <c r="B140" s="25">
        <v>22.6</v>
      </c>
      <c r="C140" s="25">
        <v>67.599999999999994</v>
      </c>
      <c r="D140" s="25">
        <v>72.5</v>
      </c>
      <c r="E140" s="25">
        <v>0</v>
      </c>
      <c r="F140" s="25">
        <v>0.7</v>
      </c>
      <c r="G140" s="25">
        <v>4.5999999999999996</v>
      </c>
      <c r="H140" s="25">
        <v>46.3</v>
      </c>
      <c r="I140" s="25">
        <v>0</v>
      </c>
      <c r="J140" s="25">
        <v>41.9</v>
      </c>
      <c r="K140" s="25">
        <v>72.7</v>
      </c>
      <c r="L140" s="25">
        <v>20.7</v>
      </c>
      <c r="M140" s="25">
        <v>30.4</v>
      </c>
      <c r="N140" s="25">
        <v>57.2</v>
      </c>
      <c r="O140" s="25">
        <f t="shared" si="10"/>
        <v>437.19999999999987</v>
      </c>
    </row>
    <row r="141" spans="1:15" s="5" customFormat="1" ht="12.75" x14ac:dyDescent="0.2">
      <c r="A141" s="41" t="s">
        <v>49</v>
      </c>
      <c r="B141" s="25">
        <v>23.9</v>
      </c>
      <c r="C141" s="25">
        <v>66.099999999999994</v>
      </c>
      <c r="D141" s="25">
        <v>74.8</v>
      </c>
      <c r="E141" s="25">
        <v>0</v>
      </c>
      <c r="F141" s="25">
        <v>0.7</v>
      </c>
      <c r="G141" s="25">
        <v>4.8</v>
      </c>
      <c r="H141" s="25">
        <v>45.8</v>
      </c>
      <c r="I141" s="25">
        <v>0</v>
      </c>
      <c r="J141" s="25">
        <v>42.1</v>
      </c>
      <c r="K141" s="25">
        <v>72.7</v>
      </c>
      <c r="L141" s="25">
        <v>20.8</v>
      </c>
      <c r="M141" s="25">
        <v>30.1</v>
      </c>
      <c r="N141" s="25">
        <v>57.2</v>
      </c>
      <c r="O141" s="25">
        <f t="shared" si="10"/>
        <v>439.00000000000006</v>
      </c>
    </row>
    <row r="142" spans="1:15" s="5" customFormat="1" ht="12.75" x14ac:dyDescent="0.2">
      <c r="A142" s="41" t="s">
        <v>50</v>
      </c>
      <c r="B142" s="25">
        <v>23.5</v>
      </c>
      <c r="C142" s="25">
        <v>68.599999999999994</v>
      </c>
      <c r="D142" s="25">
        <v>77.3</v>
      </c>
      <c r="E142" s="25">
        <v>0</v>
      </c>
      <c r="F142" s="25">
        <v>0.7</v>
      </c>
      <c r="G142" s="25">
        <v>4.8</v>
      </c>
      <c r="H142" s="25">
        <v>45.3</v>
      </c>
      <c r="I142" s="25">
        <v>0</v>
      </c>
      <c r="J142" s="25">
        <v>41.7</v>
      </c>
      <c r="K142" s="25">
        <v>71.900000000000006</v>
      </c>
      <c r="L142" s="25">
        <v>19.899999999999999</v>
      </c>
      <c r="M142" s="25">
        <v>29.6</v>
      </c>
      <c r="N142" s="25">
        <v>56.8</v>
      </c>
      <c r="O142" s="25">
        <f t="shared" si="10"/>
        <v>440.09999999999997</v>
      </c>
    </row>
    <row r="143" spans="1:15" s="5" customFormat="1" ht="12.75" x14ac:dyDescent="0.2">
      <c r="A143" s="41" t="s">
        <v>51</v>
      </c>
      <c r="B143" s="25">
        <v>25.2</v>
      </c>
      <c r="C143" s="25">
        <v>68.099999999999994</v>
      </c>
      <c r="D143" s="25">
        <v>77.400000000000006</v>
      </c>
      <c r="E143" s="25">
        <v>0</v>
      </c>
      <c r="F143" s="25">
        <v>0.7</v>
      </c>
      <c r="G143" s="25">
        <v>5</v>
      </c>
      <c r="H143" s="25">
        <v>45.2</v>
      </c>
      <c r="I143" s="25">
        <v>0</v>
      </c>
      <c r="J143" s="25">
        <v>41.1</v>
      </c>
      <c r="K143" s="25">
        <v>71.400000000000006</v>
      </c>
      <c r="L143" s="25">
        <v>20.2</v>
      </c>
      <c r="M143" s="25">
        <v>27</v>
      </c>
      <c r="N143" s="25">
        <v>56.8</v>
      </c>
      <c r="O143" s="25">
        <f t="shared" si="10"/>
        <v>438.1</v>
      </c>
    </row>
    <row r="144" spans="1:15" s="5" customFormat="1" ht="12.75" x14ac:dyDescent="0.2">
      <c r="A144" s="41" t="s">
        <v>52</v>
      </c>
      <c r="B144" s="25">
        <v>25.6</v>
      </c>
      <c r="C144" s="25">
        <v>68.900000000000006</v>
      </c>
      <c r="D144" s="25">
        <v>78.099999999999994</v>
      </c>
      <c r="E144" s="25">
        <v>0</v>
      </c>
      <c r="F144" s="25">
        <v>0.7</v>
      </c>
      <c r="G144" s="25">
        <v>5.0999999999999996</v>
      </c>
      <c r="H144" s="25">
        <v>45</v>
      </c>
      <c r="I144" s="25">
        <v>0</v>
      </c>
      <c r="J144" s="25">
        <v>40.6</v>
      </c>
      <c r="K144" s="25">
        <v>71.400000000000006</v>
      </c>
      <c r="L144" s="25">
        <v>18.3</v>
      </c>
      <c r="M144" s="25">
        <v>28.6</v>
      </c>
      <c r="N144" s="25">
        <v>56.8</v>
      </c>
      <c r="O144" s="25">
        <f t="shared" si="10"/>
        <v>439.1</v>
      </c>
    </row>
    <row r="145" spans="1:15" s="5" customFormat="1" ht="12.75" x14ac:dyDescent="0.2">
      <c r="A145" s="41" t="s">
        <v>59</v>
      </c>
      <c r="B145" s="25">
        <v>25.9</v>
      </c>
      <c r="C145" s="25">
        <f>63.3+13.3</f>
        <v>76.599999999999994</v>
      </c>
      <c r="D145" s="25">
        <v>78.900000000000006</v>
      </c>
      <c r="E145" s="25">
        <v>0</v>
      </c>
      <c r="F145" s="25">
        <v>0.7</v>
      </c>
      <c r="G145" s="25">
        <v>5.6</v>
      </c>
      <c r="H145" s="25">
        <v>45</v>
      </c>
      <c r="I145" s="25">
        <v>0</v>
      </c>
      <c r="J145" s="25">
        <v>40.4</v>
      </c>
      <c r="K145" s="25">
        <v>71.400000000000006</v>
      </c>
      <c r="L145" s="25">
        <v>18.3</v>
      </c>
      <c r="M145" s="25">
        <v>27.3</v>
      </c>
      <c r="N145" s="25">
        <v>54.6</v>
      </c>
      <c r="O145" s="25">
        <f t="shared" si="10"/>
        <v>444.70000000000005</v>
      </c>
    </row>
    <row r="146" spans="1:15" s="5" customFormat="1" ht="12.75" x14ac:dyDescent="0.2">
      <c r="A146" s="41" t="s">
        <v>54</v>
      </c>
      <c r="B146" s="25">
        <v>26.6</v>
      </c>
      <c r="C146" s="25">
        <f>63.7+21.7</f>
        <v>85.4</v>
      </c>
      <c r="D146" s="25">
        <v>82.1</v>
      </c>
      <c r="E146" s="25">
        <v>0</v>
      </c>
      <c r="F146" s="25">
        <v>0.7</v>
      </c>
      <c r="G146" s="25">
        <v>5.5</v>
      </c>
      <c r="H146" s="25">
        <v>44.4</v>
      </c>
      <c r="I146" s="25">
        <v>0</v>
      </c>
      <c r="J146" s="25">
        <v>40.5</v>
      </c>
      <c r="K146" s="25">
        <v>71.400000000000006</v>
      </c>
      <c r="L146" s="25">
        <v>18.5</v>
      </c>
      <c r="M146" s="25">
        <v>25.5</v>
      </c>
      <c r="N146" s="25">
        <v>74.599999999999994</v>
      </c>
      <c r="O146" s="25">
        <f t="shared" si="10"/>
        <v>475.20000000000005</v>
      </c>
    </row>
    <row r="147" spans="1:15" s="5" customFormat="1" ht="12.75" x14ac:dyDescent="0.2">
      <c r="A147" s="41" t="s">
        <v>55</v>
      </c>
      <c r="B147" s="25">
        <v>26.2</v>
      </c>
      <c r="C147" s="25">
        <v>79.599999999999994</v>
      </c>
      <c r="D147" s="25">
        <v>83.6</v>
      </c>
      <c r="E147" s="25">
        <v>0</v>
      </c>
      <c r="F147" s="25">
        <v>0.5</v>
      </c>
      <c r="G147" s="25">
        <v>5.6</v>
      </c>
      <c r="H147" s="25">
        <v>44.4</v>
      </c>
      <c r="I147" s="25">
        <v>0</v>
      </c>
      <c r="J147" s="25">
        <v>40.6</v>
      </c>
      <c r="K147" s="25">
        <v>70.900000000000006</v>
      </c>
      <c r="L147" s="25">
        <v>18.399999999999999</v>
      </c>
      <c r="M147" s="25">
        <v>25.5</v>
      </c>
      <c r="N147" s="25">
        <v>74.599999999999994</v>
      </c>
      <c r="O147" s="25">
        <f t="shared" si="10"/>
        <v>469.9</v>
      </c>
    </row>
    <row r="148" spans="1:15" s="5" customFormat="1" ht="12.75" x14ac:dyDescent="0.2">
      <c r="A148" s="41" t="s">
        <v>56</v>
      </c>
      <c r="B148" s="25">
        <v>28.3</v>
      </c>
      <c r="C148" s="25">
        <v>81</v>
      </c>
      <c r="D148" s="25">
        <v>88</v>
      </c>
      <c r="E148" s="25">
        <v>0</v>
      </c>
      <c r="F148" s="25">
        <v>0.5</v>
      </c>
      <c r="G148" s="25">
        <v>5.0999999999999996</v>
      </c>
      <c r="H148" s="25">
        <v>44</v>
      </c>
      <c r="I148" s="25">
        <v>0</v>
      </c>
      <c r="J148" s="25">
        <v>39.1</v>
      </c>
      <c r="K148" s="25">
        <v>70.2</v>
      </c>
      <c r="L148" s="25">
        <v>23.2</v>
      </c>
      <c r="M148" s="25">
        <v>27.5</v>
      </c>
      <c r="N148" s="25">
        <v>75.3</v>
      </c>
      <c r="O148" s="25">
        <f t="shared" si="10"/>
        <v>482.2</v>
      </c>
    </row>
    <row r="149" spans="1:15" s="5" customFormat="1" ht="12.75" x14ac:dyDescent="0.2">
      <c r="A149" s="39" t="s">
        <v>26</v>
      </c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</row>
    <row r="150" spans="1:15" s="5" customFormat="1" ht="12.75" x14ac:dyDescent="0.2">
      <c r="A150" s="3" t="s">
        <v>57</v>
      </c>
      <c r="B150" s="25">
        <v>25</v>
      </c>
      <c r="C150" s="25">
        <v>79.3</v>
      </c>
      <c r="D150" s="25">
        <v>88.4</v>
      </c>
      <c r="E150" s="25">
        <v>0</v>
      </c>
      <c r="F150" s="25">
        <v>0.5</v>
      </c>
      <c r="G150" s="25">
        <v>5.5</v>
      </c>
      <c r="H150" s="25">
        <v>43.8</v>
      </c>
      <c r="I150" s="25">
        <v>0</v>
      </c>
      <c r="J150" s="25">
        <v>38.6</v>
      </c>
      <c r="K150" s="25">
        <v>69.8</v>
      </c>
      <c r="L150" s="25">
        <v>17.2</v>
      </c>
      <c r="M150" s="25">
        <v>23.1</v>
      </c>
      <c r="N150" s="25">
        <v>74.5</v>
      </c>
      <c r="O150" s="25">
        <f t="shared" ref="O150:O161" si="11">SUM(B150:N150)</f>
        <v>465.70000000000005</v>
      </c>
    </row>
    <row r="151" spans="1:15" s="5" customFormat="1" ht="12.75" x14ac:dyDescent="0.2">
      <c r="A151" s="3" t="s">
        <v>58</v>
      </c>
      <c r="B151" s="25">
        <v>28.1</v>
      </c>
      <c r="C151" s="25">
        <v>79.3</v>
      </c>
      <c r="D151" s="25">
        <v>89.6</v>
      </c>
      <c r="E151" s="25">
        <v>0</v>
      </c>
      <c r="F151" s="25">
        <v>0.5</v>
      </c>
      <c r="G151" s="25">
        <v>5.7</v>
      </c>
      <c r="H151" s="25">
        <v>43.6</v>
      </c>
      <c r="I151" s="25">
        <v>0</v>
      </c>
      <c r="J151" s="25">
        <v>38.6</v>
      </c>
      <c r="K151" s="25">
        <v>69.599999999999994</v>
      </c>
      <c r="L151" s="25">
        <v>22.6</v>
      </c>
      <c r="M151" s="25">
        <v>22.2</v>
      </c>
      <c r="N151" s="25">
        <v>74.5</v>
      </c>
      <c r="O151" s="25">
        <f t="shared" si="11"/>
        <v>474.3</v>
      </c>
    </row>
    <row r="152" spans="1:15" s="5" customFormat="1" ht="12.75" x14ac:dyDescent="0.2">
      <c r="A152" s="3" t="s">
        <v>47</v>
      </c>
      <c r="B152" s="25">
        <v>30.2</v>
      </c>
      <c r="C152" s="25">
        <v>80.099999999999994</v>
      </c>
      <c r="D152" s="25">
        <v>89.5</v>
      </c>
      <c r="E152" s="25">
        <v>0</v>
      </c>
      <c r="F152" s="25">
        <v>0.5</v>
      </c>
      <c r="G152" s="25">
        <v>5.6</v>
      </c>
      <c r="H152" s="25">
        <v>43.6</v>
      </c>
      <c r="I152" s="25">
        <v>0</v>
      </c>
      <c r="J152" s="25">
        <v>39.5</v>
      </c>
      <c r="K152" s="25">
        <v>69.599999999999994</v>
      </c>
      <c r="L152" s="25">
        <v>22.6</v>
      </c>
      <c r="M152" s="25">
        <v>20.399999999999999</v>
      </c>
      <c r="N152" s="25">
        <v>72.3</v>
      </c>
      <c r="O152" s="25">
        <f t="shared" si="11"/>
        <v>473.90000000000003</v>
      </c>
    </row>
    <row r="153" spans="1:15" s="5" customFormat="1" ht="12.75" x14ac:dyDescent="0.2">
      <c r="A153" s="41" t="s">
        <v>48</v>
      </c>
      <c r="B153" s="25">
        <v>30.4</v>
      </c>
      <c r="C153" s="25">
        <v>80</v>
      </c>
      <c r="D153" s="25">
        <v>91</v>
      </c>
      <c r="E153" s="25">
        <v>0</v>
      </c>
      <c r="F153" s="25">
        <v>0.2</v>
      </c>
      <c r="G153" s="25">
        <v>5.5</v>
      </c>
      <c r="H153" s="25">
        <v>43.1</v>
      </c>
      <c r="I153" s="25">
        <v>0</v>
      </c>
      <c r="J153" s="25">
        <v>38</v>
      </c>
      <c r="K153" s="25">
        <v>69.599999999999994</v>
      </c>
      <c r="L153" s="25">
        <v>23.1</v>
      </c>
      <c r="M153" s="25">
        <v>19.8</v>
      </c>
      <c r="N153" s="25">
        <v>74.7</v>
      </c>
      <c r="O153" s="25">
        <f t="shared" si="11"/>
        <v>475.4</v>
      </c>
    </row>
    <row r="154" spans="1:15" s="5" customFormat="1" ht="12.75" x14ac:dyDescent="0.2">
      <c r="A154" s="41" t="s">
        <v>49</v>
      </c>
      <c r="B154" s="25">
        <v>31</v>
      </c>
      <c r="C154" s="25">
        <v>79.599999999999994</v>
      </c>
      <c r="D154" s="25">
        <v>90.7</v>
      </c>
      <c r="E154" s="25">
        <v>0</v>
      </c>
      <c r="F154" s="25">
        <v>0.2</v>
      </c>
      <c r="G154" s="25">
        <v>5.5</v>
      </c>
      <c r="H154" s="25">
        <v>43.1</v>
      </c>
      <c r="I154" s="25">
        <v>0</v>
      </c>
      <c r="J154" s="25">
        <v>37.1</v>
      </c>
      <c r="K154" s="25">
        <v>69.099999999999994</v>
      </c>
      <c r="L154" s="25">
        <v>23.1</v>
      </c>
      <c r="M154" s="25">
        <v>19.8</v>
      </c>
      <c r="N154" s="25">
        <v>98.8</v>
      </c>
      <c r="O154" s="25">
        <f t="shared" si="11"/>
        <v>498</v>
      </c>
    </row>
    <row r="155" spans="1:15" s="5" customFormat="1" ht="12.75" x14ac:dyDescent="0.2">
      <c r="A155" s="41" t="s">
        <v>50</v>
      </c>
      <c r="B155" s="25">
        <v>30.8</v>
      </c>
      <c r="C155" s="25">
        <v>81.599999999999994</v>
      </c>
      <c r="D155" s="25">
        <v>96.4</v>
      </c>
      <c r="E155" s="25">
        <v>0</v>
      </c>
      <c r="F155" s="25">
        <v>0.2</v>
      </c>
      <c r="G155" s="25">
        <v>5.4</v>
      </c>
      <c r="H155" s="25">
        <v>42.6</v>
      </c>
      <c r="I155" s="25">
        <v>0</v>
      </c>
      <c r="J155" s="25">
        <v>37</v>
      </c>
      <c r="K155" s="25">
        <v>68.5</v>
      </c>
      <c r="L155" s="25">
        <v>21.6</v>
      </c>
      <c r="M155" s="25">
        <v>21.7</v>
      </c>
      <c r="N155" s="25">
        <v>96.7</v>
      </c>
      <c r="O155" s="25">
        <f t="shared" si="11"/>
        <v>502.5</v>
      </c>
    </row>
    <row r="156" spans="1:15" s="5" customFormat="1" ht="12.75" x14ac:dyDescent="0.2">
      <c r="A156" s="41" t="s">
        <v>51</v>
      </c>
      <c r="B156" s="25">
        <v>30.1</v>
      </c>
      <c r="C156" s="25">
        <v>79.7</v>
      </c>
      <c r="D156" s="25">
        <v>93.5</v>
      </c>
      <c r="E156" s="25">
        <v>0</v>
      </c>
      <c r="F156" s="25">
        <v>0.2</v>
      </c>
      <c r="G156" s="25">
        <v>5.4</v>
      </c>
      <c r="H156" s="25">
        <v>42.4</v>
      </c>
      <c r="I156" s="25">
        <v>0</v>
      </c>
      <c r="J156" s="25">
        <v>36.200000000000003</v>
      </c>
      <c r="K156" s="25">
        <v>67.900000000000006</v>
      </c>
      <c r="L156" s="25">
        <v>22.3</v>
      </c>
      <c r="M156" s="25">
        <v>18.8</v>
      </c>
      <c r="N156" s="25">
        <v>96.4</v>
      </c>
      <c r="O156" s="25">
        <f t="shared" si="11"/>
        <v>492.9</v>
      </c>
    </row>
    <row r="157" spans="1:15" s="5" customFormat="1" ht="12.75" x14ac:dyDescent="0.2">
      <c r="A157" s="41" t="s">
        <v>52</v>
      </c>
      <c r="B157" s="25">
        <v>30.9</v>
      </c>
      <c r="C157" s="25">
        <v>80.400000000000006</v>
      </c>
      <c r="D157" s="25">
        <v>98.5</v>
      </c>
      <c r="E157" s="25">
        <v>0</v>
      </c>
      <c r="F157" s="25">
        <v>0.2</v>
      </c>
      <c r="G157" s="25">
        <v>5</v>
      </c>
      <c r="H157" s="25">
        <v>42.2</v>
      </c>
      <c r="I157" s="25">
        <v>0</v>
      </c>
      <c r="J157" s="25">
        <v>36.5</v>
      </c>
      <c r="K157" s="25">
        <v>67.900000000000006</v>
      </c>
      <c r="L157" s="25">
        <v>22.2</v>
      </c>
      <c r="M157" s="25">
        <v>18.7</v>
      </c>
      <c r="N157" s="25">
        <v>96.6</v>
      </c>
      <c r="O157" s="25">
        <f t="shared" si="11"/>
        <v>499.1</v>
      </c>
    </row>
    <row r="158" spans="1:15" s="5" customFormat="1" ht="12.75" x14ac:dyDescent="0.2">
      <c r="A158" s="41" t="s">
        <v>53</v>
      </c>
      <c r="B158" s="25">
        <v>32.6</v>
      </c>
      <c r="C158" s="25">
        <v>81.599999999999994</v>
      </c>
      <c r="D158" s="25">
        <v>106.6</v>
      </c>
      <c r="E158" s="25">
        <v>0</v>
      </c>
      <c r="F158" s="25">
        <v>0.2</v>
      </c>
      <c r="G158" s="25">
        <v>5</v>
      </c>
      <c r="H158" s="25">
        <v>42.2</v>
      </c>
      <c r="I158" s="25">
        <v>0</v>
      </c>
      <c r="J158" s="25">
        <v>37.5</v>
      </c>
      <c r="K158" s="25">
        <v>67.900000000000006</v>
      </c>
      <c r="L158" s="25">
        <v>22.6</v>
      </c>
      <c r="M158" s="25">
        <v>18.7</v>
      </c>
      <c r="N158" s="25">
        <v>94.5</v>
      </c>
      <c r="O158" s="25">
        <f t="shared" si="11"/>
        <v>509.40000000000003</v>
      </c>
    </row>
    <row r="159" spans="1:15" s="5" customFormat="1" ht="12.75" x14ac:dyDescent="0.2">
      <c r="A159" s="41" t="s">
        <v>54</v>
      </c>
      <c r="B159" s="25">
        <v>32.700000000000003</v>
      </c>
      <c r="C159" s="25">
        <v>81.7</v>
      </c>
      <c r="D159" s="25">
        <v>107.8</v>
      </c>
      <c r="E159" s="25">
        <v>0</v>
      </c>
      <c r="F159" s="25">
        <v>0.2</v>
      </c>
      <c r="G159" s="25">
        <v>5.3</v>
      </c>
      <c r="H159" s="25">
        <v>42.2</v>
      </c>
      <c r="I159" s="25">
        <v>0</v>
      </c>
      <c r="J159" s="25">
        <v>35.799999999999997</v>
      </c>
      <c r="K159" s="25">
        <v>68</v>
      </c>
      <c r="L159" s="25">
        <v>22.6</v>
      </c>
      <c r="M159" s="25">
        <v>18.100000000000001</v>
      </c>
      <c r="N159" s="25">
        <v>94.6</v>
      </c>
      <c r="O159" s="25">
        <f t="shared" si="11"/>
        <v>509</v>
      </c>
    </row>
    <row r="160" spans="1:15" s="5" customFormat="1" ht="12.75" x14ac:dyDescent="0.2">
      <c r="A160" s="41" t="s">
        <v>55</v>
      </c>
      <c r="B160" s="25">
        <v>31.8</v>
      </c>
      <c r="C160" s="25">
        <v>82.2</v>
      </c>
      <c r="D160" s="25">
        <v>108.5</v>
      </c>
      <c r="E160" s="25">
        <v>0</v>
      </c>
      <c r="F160" s="25">
        <v>0</v>
      </c>
      <c r="G160" s="25">
        <v>5.4</v>
      </c>
      <c r="H160" s="25">
        <v>41.6</v>
      </c>
      <c r="I160" s="25">
        <v>0</v>
      </c>
      <c r="J160" s="25">
        <v>35.700000000000003</v>
      </c>
      <c r="K160" s="25">
        <v>67.5</v>
      </c>
      <c r="L160" s="25">
        <v>23.1</v>
      </c>
      <c r="M160" s="25">
        <v>16.899999999999999</v>
      </c>
      <c r="N160" s="25">
        <v>95.4</v>
      </c>
      <c r="O160" s="25">
        <f t="shared" si="11"/>
        <v>508.1</v>
      </c>
    </row>
    <row r="161" spans="1:15" s="5" customFormat="1" ht="12.75" x14ac:dyDescent="0.2">
      <c r="A161" s="41" t="s">
        <v>56</v>
      </c>
      <c r="B161" s="25">
        <v>32.6</v>
      </c>
      <c r="C161" s="25">
        <v>81.8</v>
      </c>
      <c r="D161" s="25">
        <v>112.9</v>
      </c>
      <c r="E161" s="25">
        <v>0</v>
      </c>
      <c r="F161" s="25">
        <v>0</v>
      </c>
      <c r="G161" s="25">
        <v>7.8</v>
      </c>
      <c r="H161" s="25">
        <v>41.1</v>
      </c>
      <c r="I161" s="25">
        <v>0</v>
      </c>
      <c r="J161" s="25">
        <v>39.1</v>
      </c>
      <c r="K161" s="25">
        <v>70.900000000000006</v>
      </c>
      <c r="L161" s="25">
        <v>24.3</v>
      </c>
      <c r="M161" s="25">
        <v>16.2</v>
      </c>
      <c r="N161" s="25">
        <v>94.7</v>
      </c>
      <c r="O161" s="25">
        <f t="shared" si="11"/>
        <v>521.40000000000009</v>
      </c>
    </row>
    <row r="162" spans="1:15" s="5" customFormat="1" ht="13.5" customHeight="1" x14ac:dyDescent="0.2">
      <c r="A162" s="39" t="s">
        <v>27</v>
      </c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</row>
    <row r="163" spans="1:15" s="5" customFormat="1" ht="12.75" x14ac:dyDescent="0.2">
      <c r="A163" s="3" t="s">
        <v>57</v>
      </c>
      <c r="B163" s="25">
        <v>31.5</v>
      </c>
      <c r="C163" s="25">
        <v>81.900000000000006</v>
      </c>
      <c r="D163" s="25">
        <v>109.8</v>
      </c>
      <c r="E163" s="25">
        <v>0</v>
      </c>
      <c r="F163" s="25">
        <v>0</v>
      </c>
      <c r="G163" s="25">
        <v>7.4</v>
      </c>
      <c r="H163" s="25">
        <v>40.9</v>
      </c>
      <c r="I163" s="25">
        <v>0</v>
      </c>
      <c r="J163" s="25">
        <v>34.1</v>
      </c>
      <c r="K163" s="25">
        <v>74.3</v>
      </c>
      <c r="L163" s="25">
        <v>26.2</v>
      </c>
      <c r="M163" s="25">
        <v>12.7</v>
      </c>
      <c r="N163" s="25">
        <v>94.7</v>
      </c>
      <c r="O163" s="25">
        <f t="shared" ref="O163:O200" si="12">SUM(B163:N163)</f>
        <v>513.5</v>
      </c>
    </row>
    <row r="164" spans="1:15" s="5" customFormat="1" ht="12.75" x14ac:dyDescent="0.2">
      <c r="A164" s="3" t="s">
        <v>58</v>
      </c>
      <c r="B164" s="25">
        <v>30.4</v>
      </c>
      <c r="C164" s="25">
        <v>81.599999999999994</v>
      </c>
      <c r="D164" s="25">
        <v>114.7</v>
      </c>
      <c r="E164" s="25">
        <v>0</v>
      </c>
      <c r="F164" s="25">
        <v>0</v>
      </c>
      <c r="G164" s="25">
        <v>7.5</v>
      </c>
      <c r="H164" s="25">
        <v>40.799999999999997</v>
      </c>
      <c r="I164" s="25">
        <v>0</v>
      </c>
      <c r="J164" s="25">
        <v>33.799999999999997</v>
      </c>
      <c r="K164" s="25">
        <v>74.400000000000006</v>
      </c>
      <c r="L164" s="25">
        <v>27.1</v>
      </c>
      <c r="M164" s="25">
        <v>12.5</v>
      </c>
      <c r="N164" s="25">
        <v>94.5</v>
      </c>
      <c r="O164" s="25">
        <f t="shared" si="12"/>
        <v>517.30000000000007</v>
      </c>
    </row>
    <row r="165" spans="1:15" s="5" customFormat="1" ht="12.75" x14ac:dyDescent="0.2">
      <c r="A165" s="3" t="s">
        <v>47</v>
      </c>
      <c r="B165" s="25">
        <v>29.9</v>
      </c>
      <c r="C165" s="25">
        <v>83.5</v>
      </c>
      <c r="D165" s="25">
        <v>114.3</v>
      </c>
      <c r="E165" s="25">
        <v>0</v>
      </c>
      <c r="F165" s="25">
        <v>0</v>
      </c>
      <c r="G165" s="25">
        <v>7.5</v>
      </c>
      <c r="H165" s="25">
        <v>40.700000000000003</v>
      </c>
      <c r="I165" s="25">
        <v>0</v>
      </c>
      <c r="J165" s="25">
        <v>33.799999999999997</v>
      </c>
      <c r="K165" s="25">
        <v>78.400000000000006</v>
      </c>
      <c r="L165" s="25">
        <v>27.2</v>
      </c>
      <c r="M165" s="25">
        <v>12.4</v>
      </c>
      <c r="N165" s="25">
        <v>93.1</v>
      </c>
      <c r="O165" s="25">
        <f t="shared" si="12"/>
        <v>520.79999999999995</v>
      </c>
    </row>
    <row r="166" spans="1:15" s="5" customFormat="1" ht="12.75" x14ac:dyDescent="0.2">
      <c r="A166" s="41" t="s">
        <v>48</v>
      </c>
      <c r="B166" s="25">
        <v>29.3</v>
      </c>
      <c r="C166" s="25">
        <v>82.6</v>
      </c>
      <c r="D166" s="25">
        <v>116.2</v>
      </c>
      <c r="E166" s="25">
        <v>0</v>
      </c>
      <c r="F166" s="25">
        <v>0</v>
      </c>
      <c r="G166" s="25">
        <v>7.5</v>
      </c>
      <c r="H166" s="25">
        <v>40.1</v>
      </c>
      <c r="I166" s="25">
        <v>0</v>
      </c>
      <c r="J166" s="25">
        <v>32.200000000000003</v>
      </c>
      <c r="K166" s="25">
        <v>82.4</v>
      </c>
      <c r="L166" s="25">
        <v>24.8</v>
      </c>
      <c r="M166" s="25">
        <v>12</v>
      </c>
      <c r="N166" s="25">
        <v>95.1</v>
      </c>
      <c r="O166" s="25">
        <f t="shared" si="12"/>
        <v>522.19999999999993</v>
      </c>
    </row>
    <row r="167" spans="1:15" s="5" customFormat="1" ht="12.75" x14ac:dyDescent="0.2">
      <c r="A167" s="41" t="s">
        <v>49</v>
      </c>
      <c r="B167" s="25">
        <v>28.6</v>
      </c>
      <c r="C167" s="25">
        <v>83</v>
      </c>
      <c r="D167" s="25">
        <v>116.4</v>
      </c>
      <c r="E167" s="25">
        <v>0</v>
      </c>
      <c r="F167" s="25">
        <v>0</v>
      </c>
      <c r="G167" s="25">
        <v>7.5</v>
      </c>
      <c r="H167" s="25">
        <v>40.1</v>
      </c>
      <c r="I167" s="25">
        <v>0</v>
      </c>
      <c r="J167" s="25">
        <v>32</v>
      </c>
      <c r="K167" s="25">
        <v>101.9</v>
      </c>
      <c r="L167" s="25">
        <v>24.8</v>
      </c>
      <c r="M167" s="25">
        <v>12</v>
      </c>
      <c r="N167" s="25">
        <v>95.1</v>
      </c>
      <c r="O167" s="25">
        <f t="shared" si="12"/>
        <v>541.4</v>
      </c>
    </row>
    <row r="168" spans="1:15" s="5" customFormat="1" ht="12.75" x14ac:dyDescent="0.2">
      <c r="A168" s="41" t="s">
        <v>50</v>
      </c>
      <c r="B168" s="25">
        <v>28.5</v>
      </c>
      <c r="C168" s="25">
        <v>82.2</v>
      </c>
      <c r="D168" s="25">
        <v>119.8</v>
      </c>
      <c r="E168" s="25">
        <v>0</v>
      </c>
      <c r="F168" s="25">
        <v>0</v>
      </c>
      <c r="G168" s="25">
        <v>8.1</v>
      </c>
      <c r="H168" s="25">
        <v>39.700000000000003</v>
      </c>
      <c r="I168" s="25">
        <v>0</v>
      </c>
      <c r="J168" s="25">
        <v>30.8</v>
      </c>
      <c r="K168" s="25">
        <v>105.4</v>
      </c>
      <c r="L168" s="25">
        <v>23.6</v>
      </c>
      <c r="M168" s="25">
        <v>12.9</v>
      </c>
      <c r="N168" s="25">
        <v>98.5</v>
      </c>
      <c r="O168" s="25">
        <f t="shared" si="12"/>
        <v>549.5</v>
      </c>
    </row>
    <row r="169" spans="1:15" s="5" customFormat="1" ht="12.75" x14ac:dyDescent="0.2">
      <c r="A169" s="41" t="s">
        <v>51</v>
      </c>
      <c r="B169" s="25">
        <v>29.4</v>
      </c>
      <c r="C169" s="25">
        <v>82.2</v>
      </c>
      <c r="D169" s="25">
        <v>121.3</v>
      </c>
      <c r="E169" s="25">
        <v>0</v>
      </c>
      <c r="F169" s="25">
        <v>0</v>
      </c>
      <c r="G169" s="25">
        <v>13.4</v>
      </c>
      <c r="H169" s="25">
        <v>39.4</v>
      </c>
      <c r="I169" s="25">
        <v>0</v>
      </c>
      <c r="J169" s="25">
        <v>31.2</v>
      </c>
      <c r="K169" s="25">
        <v>104.9</v>
      </c>
      <c r="L169" s="25">
        <v>23.6</v>
      </c>
      <c r="M169" s="25">
        <v>11.3</v>
      </c>
      <c r="N169" s="25">
        <v>99.1</v>
      </c>
      <c r="O169" s="25">
        <f t="shared" si="12"/>
        <v>555.79999999999995</v>
      </c>
    </row>
    <row r="170" spans="1:15" s="5" customFormat="1" ht="12.75" x14ac:dyDescent="0.2">
      <c r="A170" s="41" t="s">
        <v>52</v>
      </c>
      <c r="B170" s="25">
        <v>28.9</v>
      </c>
      <c r="C170" s="25">
        <v>81.400000000000006</v>
      </c>
      <c r="D170" s="25">
        <v>121.7</v>
      </c>
      <c r="E170" s="25">
        <v>0</v>
      </c>
      <c r="F170" s="25">
        <v>0</v>
      </c>
      <c r="G170" s="25">
        <v>13.4</v>
      </c>
      <c r="H170" s="25">
        <v>39.299999999999997</v>
      </c>
      <c r="I170" s="25">
        <v>0</v>
      </c>
      <c r="J170" s="25">
        <v>30.7</v>
      </c>
      <c r="K170" s="25">
        <v>107</v>
      </c>
      <c r="L170" s="25">
        <v>23.6</v>
      </c>
      <c r="M170" s="25">
        <v>12</v>
      </c>
      <c r="N170" s="25">
        <v>92.3</v>
      </c>
      <c r="O170" s="25">
        <f t="shared" si="12"/>
        <v>550.29999999999995</v>
      </c>
    </row>
    <row r="171" spans="1:15" s="5" customFormat="1" ht="12.75" x14ac:dyDescent="0.2">
      <c r="A171" s="41" t="s">
        <v>59</v>
      </c>
      <c r="B171" s="25">
        <v>29.1</v>
      </c>
      <c r="C171" s="25">
        <v>81.400000000000006</v>
      </c>
      <c r="D171" s="25">
        <v>122.8</v>
      </c>
      <c r="E171" s="25">
        <v>0</v>
      </c>
      <c r="F171" s="25">
        <v>0</v>
      </c>
      <c r="G171" s="25">
        <v>13.4</v>
      </c>
      <c r="H171" s="25">
        <v>39.299999999999997</v>
      </c>
      <c r="I171" s="25">
        <v>0</v>
      </c>
      <c r="J171" s="25">
        <v>31.8</v>
      </c>
      <c r="K171" s="25">
        <v>106.9</v>
      </c>
      <c r="L171" s="25">
        <v>23.7</v>
      </c>
      <c r="M171" s="25">
        <v>11.9</v>
      </c>
      <c r="N171" s="25">
        <v>90.1</v>
      </c>
      <c r="O171" s="25">
        <f t="shared" si="12"/>
        <v>550.4</v>
      </c>
    </row>
    <row r="172" spans="1:15" s="5" customFormat="1" ht="12.75" x14ac:dyDescent="0.2">
      <c r="A172" s="41" t="s">
        <v>54</v>
      </c>
      <c r="B172" s="25">
        <v>22.8</v>
      </c>
      <c r="C172" s="25">
        <v>55.9</v>
      </c>
      <c r="D172" s="25">
        <v>96.8</v>
      </c>
      <c r="E172" s="25">
        <v>0</v>
      </c>
      <c r="F172" s="25">
        <v>0</v>
      </c>
      <c r="G172" s="25">
        <v>13.4</v>
      </c>
      <c r="H172" s="25">
        <v>38.6</v>
      </c>
      <c r="I172" s="25">
        <v>0</v>
      </c>
      <c r="J172" s="25">
        <v>30.2</v>
      </c>
      <c r="K172" s="25">
        <v>106.1</v>
      </c>
      <c r="L172" s="25">
        <v>23.7</v>
      </c>
      <c r="M172" s="25">
        <v>9.6999999999999993</v>
      </c>
      <c r="N172" s="25">
        <v>90.1</v>
      </c>
      <c r="O172" s="25">
        <f t="shared" si="12"/>
        <v>487.29999999999995</v>
      </c>
    </row>
    <row r="173" spans="1:15" s="5" customFormat="1" ht="12.75" x14ac:dyDescent="0.2">
      <c r="A173" s="41" t="s">
        <v>55</v>
      </c>
      <c r="B173" s="25">
        <v>22.4</v>
      </c>
      <c r="C173" s="25">
        <v>55.6</v>
      </c>
      <c r="D173" s="25">
        <v>97.2</v>
      </c>
      <c r="E173" s="25">
        <v>0</v>
      </c>
      <c r="F173" s="25">
        <v>0</v>
      </c>
      <c r="G173" s="25">
        <v>13.5</v>
      </c>
      <c r="H173" s="25">
        <v>38.6</v>
      </c>
      <c r="I173" s="25">
        <v>0</v>
      </c>
      <c r="J173" s="25">
        <v>30.1</v>
      </c>
      <c r="K173" s="25">
        <v>105.6</v>
      </c>
      <c r="L173" s="25">
        <v>23.5</v>
      </c>
      <c r="M173" s="25">
        <v>9.6999999999999993</v>
      </c>
      <c r="N173" s="25">
        <v>90.1</v>
      </c>
      <c r="O173" s="25">
        <f t="shared" si="12"/>
        <v>486.29999999999995</v>
      </c>
    </row>
    <row r="174" spans="1:15" s="5" customFormat="1" ht="12.75" x14ac:dyDescent="0.2">
      <c r="A174" s="41" t="s">
        <v>56</v>
      </c>
      <c r="B174" s="25">
        <v>22.3</v>
      </c>
      <c r="C174" s="25">
        <v>55.2</v>
      </c>
      <c r="D174" s="25">
        <v>99.6</v>
      </c>
      <c r="E174" s="25">
        <v>0</v>
      </c>
      <c r="F174" s="25">
        <v>0</v>
      </c>
      <c r="G174" s="25">
        <v>15.3</v>
      </c>
      <c r="H174" s="25">
        <v>38.1</v>
      </c>
      <c r="I174" s="25">
        <v>0</v>
      </c>
      <c r="J174" s="25">
        <v>34.1</v>
      </c>
      <c r="K174" s="25">
        <v>103.9</v>
      </c>
      <c r="L174" s="25">
        <v>23.9</v>
      </c>
      <c r="M174" s="25">
        <v>13.8</v>
      </c>
      <c r="N174" s="25">
        <v>98.7</v>
      </c>
      <c r="O174" s="25">
        <f t="shared" si="12"/>
        <v>504.9</v>
      </c>
    </row>
    <row r="175" spans="1:15" s="5" customFormat="1" ht="12.75" x14ac:dyDescent="0.2">
      <c r="A175" s="40" t="s">
        <v>28</v>
      </c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</row>
    <row r="176" spans="1:15" s="5" customFormat="1" ht="12.75" x14ac:dyDescent="0.2">
      <c r="A176" s="3" t="s">
        <v>57</v>
      </c>
      <c r="B176" s="27">
        <v>21.6</v>
      </c>
      <c r="C176" s="27">
        <v>54.6</v>
      </c>
      <c r="D176" s="27">
        <v>100.2</v>
      </c>
      <c r="E176" s="27">
        <v>0</v>
      </c>
      <c r="F176" s="27">
        <v>0</v>
      </c>
      <c r="G176" s="27">
        <v>15.7</v>
      </c>
      <c r="H176" s="27">
        <v>37.799999999999997</v>
      </c>
      <c r="I176" s="27">
        <v>0</v>
      </c>
      <c r="J176" s="27">
        <v>33</v>
      </c>
      <c r="K176" s="27">
        <v>103.4</v>
      </c>
      <c r="L176" s="27">
        <v>21.5</v>
      </c>
      <c r="M176" s="27">
        <v>15</v>
      </c>
      <c r="N176" s="27">
        <v>86.7</v>
      </c>
      <c r="O176" s="25">
        <f t="shared" si="12"/>
        <v>489.49999999999994</v>
      </c>
    </row>
    <row r="177" spans="1:15" s="5" customFormat="1" ht="12.75" x14ac:dyDescent="0.2">
      <c r="A177" s="3" t="s">
        <v>58</v>
      </c>
      <c r="B177" s="27">
        <v>21.1</v>
      </c>
      <c r="C177" s="27">
        <v>54.3</v>
      </c>
      <c r="D177" s="27">
        <v>100.1</v>
      </c>
      <c r="E177" s="27">
        <v>0</v>
      </c>
      <c r="F177" s="27">
        <v>0</v>
      </c>
      <c r="G177" s="27">
        <v>15.7</v>
      </c>
      <c r="H177" s="27">
        <v>37.799999999999997</v>
      </c>
      <c r="I177" s="27">
        <v>0</v>
      </c>
      <c r="J177" s="27">
        <v>32.4</v>
      </c>
      <c r="K177" s="27">
        <v>103.4</v>
      </c>
      <c r="L177" s="27">
        <v>24.7</v>
      </c>
      <c r="M177" s="27">
        <v>15.1</v>
      </c>
      <c r="N177" s="27">
        <v>86.7</v>
      </c>
      <c r="O177" s="25">
        <f t="shared" si="12"/>
        <v>491.29999999999995</v>
      </c>
    </row>
    <row r="178" spans="1:15" s="5" customFormat="1" ht="12.75" x14ac:dyDescent="0.2">
      <c r="A178" s="3" t="s">
        <v>47</v>
      </c>
      <c r="B178" s="27">
        <v>21.3</v>
      </c>
      <c r="C178" s="27">
        <v>54.3</v>
      </c>
      <c r="D178" s="27">
        <v>100.7</v>
      </c>
      <c r="E178" s="27">
        <v>0</v>
      </c>
      <c r="F178" s="27">
        <v>0</v>
      </c>
      <c r="G178" s="27">
        <v>17.7</v>
      </c>
      <c r="H178" s="27">
        <v>37.799999999999997</v>
      </c>
      <c r="I178" s="27">
        <v>0</v>
      </c>
      <c r="J178" s="27">
        <v>31.2</v>
      </c>
      <c r="K178" s="27">
        <v>123.4</v>
      </c>
      <c r="L178" s="27">
        <v>26.3</v>
      </c>
      <c r="M178" s="27">
        <v>15</v>
      </c>
      <c r="N178" s="27">
        <v>84.5</v>
      </c>
      <c r="O178" s="25">
        <f t="shared" si="12"/>
        <v>512.20000000000005</v>
      </c>
    </row>
    <row r="179" spans="1:15" s="5" customFormat="1" ht="12.75" x14ac:dyDescent="0.2">
      <c r="A179" s="41" t="s">
        <v>48</v>
      </c>
      <c r="B179" s="27">
        <v>20.2</v>
      </c>
      <c r="C179" s="27">
        <v>54</v>
      </c>
      <c r="D179" s="27">
        <v>100.5</v>
      </c>
      <c r="E179" s="27">
        <v>0</v>
      </c>
      <c r="F179" s="27">
        <v>0</v>
      </c>
      <c r="G179" s="27">
        <v>30.7</v>
      </c>
      <c r="H179" s="27">
        <v>37.700000000000003</v>
      </c>
      <c r="I179" s="27">
        <v>0</v>
      </c>
      <c r="J179" s="27">
        <v>29.8</v>
      </c>
      <c r="K179" s="27">
        <v>122.8</v>
      </c>
      <c r="L179" s="27">
        <v>15.6</v>
      </c>
      <c r="M179" s="27">
        <v>18.8</v>
      </c>
      <c r="N179" s="27">
        <v>128.6</v>
      </c>
      <c r="O179" s="25">
        <f t="shared" si="12"/>
        <v>558.70000000000005</v>
      </c>
    </row>
    <row r="180" spans="1:15" s="5" customFormat="1" ht="12.75" x14ac:dyDescent="0.2">
      <c r="A180" s="41" t="s">
        <v>49</v>
      </c>
      <c r="B180" s="27">
        <v>20.7</v>
      </c>
      <c r="C180" s="27">
        <v>54.9</v>
      </c>
      <c r="D180" s="27">
        <v>106.3</v>
      </c>
      <c r="E180" s="27">
        <v>0</v>
      </c>
      <c r="F180" s="27">
        <v>0</v>
      </c>
      <c r="G180" s="27">
        <v>31.2</v>
      </c>
      <c r="H180" s="27">
        <v>36.9</v>
      </c>
      <c r="I180" s="27">
        <v>0</v>
      </c>
      <c r="J180" s="27">
        <v>28.2</v>
      </c>
      <c r="K180" s="27">
        <v>122.6</v>
      </c>
      <c r="L180" s="27">
        <v>15.7</v>
      </c>
      <c r="M180" s="27">
        <v>21.4</v>
      </c>
      <c r="N180" s="27">
        <v>148.19999999999999</v>
      </c>
      <c r="O180" s="25">
        <f t="shared" si="12"/>
        <v>586.09999999999991</v>
      </c>
    </row>
    <row r="181" spans="1:15" s="5" customFormat="1" ht="12.75" x14ac:dyDescent="0.2">
      <c r="A181" s="41" t="s">
        <v>50</v>
      </c>
      <c r="B181" s="27">
        <v>21.2</v>
      </c>
      <c r="C181" s="27">
        <v>55.7</v>
      </c>
      <c r="D181" s="27">
        <v>107</v>
      </c>
      <c r="E181" s="27">
        <v>0</v>
      </c>
      <c r="F181" s="27">
        <v>0</v>
      </c>
      <c r="G181" s="27">
        <v>35.9</v>
      </c>
      <c r="H181" s="27">
        <v>32.5</v>
      </c>
      <c r="I181" s="27">
        <v>0</v>
      </c>
      <c r="J181" s="27">
        <v>29.6</v>
      </c>
      <c r="K181" s="27">
        <v>123.3</v>
      </c>
      <c r="L181" s="27">
        <v>25.4</v>
      </c>
      <c r="M181" s="27">
        <v>28</v>
      </c>
      <c r="N181" s="27">
        <v>223.4</v>
      </c>
      <c r="O181" s="25">
        <f t="shared" si="12"/>
        <v>682</v>
      </c>
    </row>
    <row r="182" spans="1:15" s="5" customFormat="1" ht="12.75" x14ac:dyDescent="0.2">
      <c r="A182" s="41" t="s">
        <v>51</v>
      </c>
      <c r="B182" s="27">
        <v>20.6</v>
      </c>
      <c r="C182" s="27">
        <v>54.6</v>
      </c>
      <c r="D182" s="27">
        <v>107</v>
      </c>
      <c r="E182" s="27">
        <v>0</v>
      </c>
      <c r="F182" s="27">
        <v>0</v>
      </c>
      <c r="G182" s="27">
        <v>31.9</v>
      </c>
      <c r="H182" s="27">
        <v>36.200000000000003</v>
      </c>
      <c r="I182" s="27">
        <v>0</v>
      </c>
      <c r="J182" s="27">
        <v>29.5</v>
      </c>
      <c r="K182" s="27">
        <v>123.3</v>
      </c>
      <c r="L182" s="27">
        <v>27.5</v>
      </c>
      <c r="M182" s="27">
        <v>26.6</v>
      </c>
      <c r="N182" s="27">
        <v>213.6</v>
      </c>
      <c r="O182" s="25">
        <f t="shared" si="12"/>
        <v>670.80000000000007</v>
      </c>
    </row>
    <row r="183" spans="1:15" s="5" customFormat="1" ht="12.75" x14ac:dyDescent="0.2">
      <c r="A183" s="41" t="s">
        <v>52</v>
      </c>
      <c r="B183" s="27">
        <v>19.600000000000001</v>
      </c>
      <c r="C183" s="27">
        <v>54.3</v>
      </c>
      <c r="D183" s="27">
        <v>107.5</v>
      </c>
      <c r="E183" s="27">
        <v>0</v>
      </c>
      <c r="F183" s="27">
        <v>0</v>
      </c>
      <c r="G183" s="27">
        <v>32.200000000000003</v>
      </c>
      <c r="H183" s="27">
        <v>36</v>
      </c>
      <c r="I183" s="27">
        <v>0</v>
      </c>
      <c r="J183" s="27">
        <v>29.1</v>
      </c>
      <c r="K183" s="27">
        <v>123.3</v>
      </c>
      <c r="L183" s="27">
        <v>26.9</v>
      </c>
      <c r="M183" s="27">
        <v>26.3</v>
      </c>
      <c r="N183" s="27">
        <v>221.3</v>
      </c>
      <c r="O183" s="25">
        <f t="shared" si="12"/>
        <v>676.5</v>
      </c>
    </row>
    <row r="184" spans="1:15" s="5" customFormat="1" ht="12.75" x14ac:dyDescent="0.2">
      <c r="A184" s="41" t="s">
        <v>59</v>
      </c>
      <c r="B184" s="27">
        <v>19.7</v>
      </c>
      <c r="C184" s="27">
        <v>54.3</v>
      </c>
      <c r="D184" s="27">
        <v>107.5</v>
      </c>
      <c r="E184" s="27">
        <v>0</v>
      </c>
      <c r="F184" s="27">
        <v>0</v>
      </c>
      <c r="G184" s="27">
        <v>30.1</v>
      </c>
      <c r="H184" s="27">
        <v>36</v>
      </c>
      <c r="I184" s="27">
        <v>0</v>
      </c>
      <c r="J184" s="27">
        <v>28.8</v>
      </c>
      <c r="K184" s="27">
        <v>123.3</v>
      </c>
      <c r="L184" s="27">
        <v>34.9</v>
      </c>
      <c r="M184" s="27">
        <v>26</v>
      </c>
      <c r="N184" s="27">
        <v>220.6</v>
      </c>
      <c r="O184" s="25">
        <f t="shared" si="12"/>
        <v>681.19999999999993</v>
      </c>
    </row>
    <row r="185" spans="1:15" s="5" customFormat="1" ht="12.75" x14ac:dyDescent="0.2">
      <c r="A185" s="41" t="s">
        <v>54</v>
      </c>
      <c r="B185" s="27">
        <v>18.7</v>
      </c>
      <c r="C185" s="27">
        <v>54.1</v>
      </c>
      <c r="D185" s="27">
        <v>102.5</v>
      </c>
      <c r="E185" s="27">
        <v>0</v>
      </c>
      <c r="F185" s="27">
        <v>0</v>
      </c>
      <c r="G185" s="27">
        <v>23.7</v>
      </c>
      <c r="H185" s="27">
        <v>35.299999999999997</v>
      </c>
      <c r="I185" s="27">
        <v>0</v>
      </c>
      <c r="J185" s="27">
        <v>27.3</v>
      </c>
      <c r="K185" s="27">
        <v>123.4</v>
      </c>
      <c r="L185" s="27">
        <v>22.7</v>
      </c>
      <c r="M185" s="27">
        <v>25.1</v>
      </c>
      <c r="N185" s="27">
        <v>256.60000000000002</v>
      </c>
      <c r="O185" s="25">
        <f t="shared" si="12"/>
        <v>689.40000000000009</v>
      </c>
    </row>
    <row r="186" spans="1:15" s="5" customFormat="1" ht="12.75" x14ac:dyDescent="0.2">
      <c r="A186" s="41" t="s">
        <v>55</v>
      </c>
      <c r="B186" s="27">
        <v>19.100000000000001</v>
      </c>
      <c r="C186" s="27">
        <v>54</v>
      </c>
      <c r="D186" s="27">
        <v>107.6</v>
      </c>
      <c r="E186" s="27">
        <v>0</v>
      </c>
      <c r="F186" s="27">
        <v>0</v>
      </c>
      <c r="G186" s="27">
        <v>24.1</v>
      </c>
      <c r="H186" s="27">
        <v>35.299999999999997</v>
      </c>
      <c r="I186" s="27">
        <v>0</v>
      </c>
      <c r="J186" s="27">
        <v>26.4</v>
      </c>
      <c r="K186" s="27">
        <v>123.3</v>
      </c>
      <c r="L186" s="27">
        <v>22.8</v>
      </c>
      <c r="M186" s="27">
        <v>27.4</v>
      </c>
      <c r="N186" s="27">
        <v>268.39999999999998</v>
      </c>
      <c r="O186" s="25">
        <f t="shared" si="12"/>
        <v>708.39999999999986</v>
      </c>
    </row>
    <row r="187" spans="1:15" s="5" customFormat="1" ht="12.75" x14ac:dyDescent="0.2">
      <c r="A187" s="41" t="s">
        <v>56</v>
      </c>
      <c r="B187" s="27">
        <v>21.5</v>
      </c>
      <c r="C187" s="27">
        <v>55.3</v>
      </c>
      <c r="D187" s="27">
        <v>107.9</v>
      </c>
      <c r="E187" s="27">
        <v>0</v>
      </c>
      <c r="F187" s="27">
        <v>0</v>
      </c>
      <c r="G187" s="27">
        <v>38</v>
      </c>
      <c r="H187" s="27">
        <v>34.9</v>
      </c>
      <c r="I187" s="27">
        <v>0</v>
      </c>
      <c r="J187" s="27">
        <v>26.7</v>
      </c>
      <c r="K187" s="27">
        <v>123.4</v>
      </c>
      <c r="L187" s="27">
        <v>27.1</v>
      </c>
      <c r="M187" s="27">
        <v>34.5</v>
      </c>
      <c r="N187" s="27">
        <v>378.1</v>
      </c>
      <c r="O187" s="25">
        <f t="shared" si="12"/>
        <v>847.4</v>
      </c>
    </row>
    <row r="188" spans="1:15" s="5" customFormat="1" ht="12.75" x14ac:dyDescent="0.2">
      <c r="A188" s="40" t="s">
        <v>30</v>
      </c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5"/>
    </row>
    <row r="189" spans="1:15" s="5" customFormat="1" ht="12.75" x14ac:dyDescent="0.2">
      <c r="A189" s="3" t="s">
        <v>57</v>
      </c>
      <c r="B189" s="27">
        <v>20.399999999999999</v>
      </c>
      <c r="C189" s="27">
        <v>53.6</v>
      </c>
      <c r="D189" s="27">
        <v>107.3</v>
      </c>
      <c r="E189" s="27">
        <v>0</v>
      </c>
      <c r="F189" s="27">
        <v>0</v>
      </c>
      <c r="G189" s="27">
        <v>32.5</v>
      </c>
      <c r="H189" s="27">
        <v>34.6</v>
      </c>
      <c r="I189" s="27">
        <v>0</v>
      </c>
      <c r="J189" s="27">
        <v>26.4</v>
      </c>
      <c r="K189" s="27">
        <v>122.5</v>
      </c>
      <c r="L189" s="27">
        <v>22.7</v>
      </c>
      <c r="M189" s="27">
        <v>35.799999999999997</v>
      </c>
      <c r="N189" s="27">
        <v>366.8</v>
      </c>
      <c r="O189" s="25">
        <f t="shared" si="12"/>
        <v>822.6</v>
      </c>
    </row>
    <row r="190" spans="1:15" s="5" customFormat="1" ht="12.75" x14ac:dyDescent="0.2">
      <c r="A190" s="3" t="s">
        <v>58</v>
      </c>
      <c r="B190" s="27">
        <v>20.2</v>
      </c>
      <c r="C190" s="27">
        <v>52.5</v>
      </c>
      <c r="D190" s="27">
        <v>106.9</v>
      </c>
      <c r="E190" s="27">
        <v>0</v>
      </c>
      <c r="F190" s="27">
        <v>0</v>
      </c>
      <c r="G190" s="27">
        <v>32.700000000000003</v>
      </c>
      <c r="H190" s="27">
        <v>34.4</v>
      </c>
      <c r="I190" s="27">
        <v>0</v>
      </c>
      <c r="J190" s="27">
        <v>26.3</v>
      </c>
      <c r="K190" s="27">
        <v>142.5</v>
      </c>
      <c r="L190" s="27">
        <v>26.8</v>
      </c>
      <c r="M190" s="27">
        <v>35.799999999999997</v>
      </c>
      <c r="N190" s="27">
        <v>367.6</v>
      </c>
      <c r="O190" s="25">
        <f t="shared" si="12"/>
        <v>845.7</v>
      </c>
    </row>
    <row r="191" spans="1:15" s="5" customFormat="1" ht="12.75" x14ac:dyDescent="0.2">
      <c r="A191" s="3" t="s">
        <v>47</v>
      </c>
      <c r="B191" s="27">
        <v>19.399999999999999</v>
      </c>
      <c r="C191" s="27">
        <v>54.7</v>
      </c>
      <c r="D191" s="27">
        <v>85.5</v>
      </c>
      <c r="E191" s="27">
        <v>0</v>
      </c>
      <c r="F191" s="27">
        <v>0</v>
      </c>
      <c r="G191" s="27">
        <v>34.9</v>
      </c>
      <c r="H191" s="27">
        <v>34.4</v>
      </c>
      <c r="I191" s="27">
        <v>0</v>
      </c>
      <c r="J191" s="27">
        <v>26.1</v>
      </c>
      <c r="K191" s="27">
        <v>142.5</v>
      </c>
      <c r="L191" s="27">
        <v>26.9</v>
      </c>
      <c r="M191" s="27">
        <v>35.700000000000003</v>
      </c>
      <c r="N191" s="27">
        <v>408.1</v>
      </c>
      <c r="O191" s="25">
        <f t="shared" si="12"/>
        <v>868.2</v>
      </c>
    </row>
    <row r="192" spans="1:15" s="5" customFormat="1" ht="12.75" x14ac:dyDescent="0.2">
      <c r="A192" s="41" t="s">
        <v>48</v>
      </c>
      <c r="B192" s="27">
        <v>19.3</v>
      </c>
      <c r="C192" s="27">
        <v>55.1</v>
      </c>
      <c r="D192" s="27">
        <v>88.3</v>
      </c>
      <c r="E192" s="27">
        <v>0</v>
      </c>
      <c r="F192" s="27">
        <v>0</v>
      </c>
      <c r="G192" s="27">
        <v>36</v>
      </c>
      <c r="H192" s="27">
        <v>33.700000000000003</v>
      </c>
      <c r="I192" s="27">
        <v>0</v>
      </c>
      <c r="J192" s="27">
        <v>24.9</v>
      </c>
      <c r="K192" s="27">
        <v>143.1</v>
      </c>
      <c r="L192" s="27">
        <v>26.4</v>
      </c>
      <c r="M192" s="27">
        <v>34.799999999999997</v>
      </c>
      <c r="N192" s="27">
        <v>408.2</v>
      </c>
      <c r="O192" s="25">
        <f t="shared" si="12"/>
        <v>869.8</v>
      </c>
    </row>
    <row r="193" spans="1:15" s="5" customFormat="1" ht="12.75" x14ac:dyDescent="0.2">
      <c r="A193" s="41" t="s">
        <v>49</v>
      </c>
      <c r="B193" s="27">
        <v>18.3</v>
      </c>
      <c r="C193" s="27">
        <v>55.6</v>
      </c>
      <c r="D193" s="27">
        <v>88</v>
      </c>
      <c r="E193" s="27">
        <v>0</v>
      </c>
      <c r="F193" s="27">
        <v>0</v>
      </c>
      <c r="G193" s="27">
        <v>37.1</v>
      </c>
      <c r="H193" s="27">
        <v>33.700000000000003</v>
      </c>
      <c r="I193" s="27">
        <v>0</v>
      </c>
      <c r="J193" s="27">
        <v>24.6</v>
      </c>
      <c r="K193" s="27">
        <v>142.6</v>
      </c>
      <c r="L193" s="27">
        <v>26.9</v>
      </c>
      <c r="M193" s="27">
        <v>34.9</v>
      </c>
      <c r="N193" s="27">
        <v>407.2</v>
      </c>
      <c r="O193" s="25">
        <f t="shared" si="12"/>
        <v>868.89999999999986</v>
      </c>
    </row>
    <row r="194" spans="1:15" s="5" customFormat="1" ht="12.75" x14ac:dyDescent="0.2">
      <c r="A194" s="41" t="s">
        <v>50</v>
      </c>
      <c r="B194" s="27">
        <v>18.600000000000001</v>
      </c>
      <c r="C194" s="27">
        <v>60.7</v>
      </c>
      <c r="D194" s="27">
        <v>88.2</v>
      </c>
      <c r="E194" s="27">
        <v>0</v>
      </c>
      <c r="F194" s="27">
        <v>0</v>
      </c>
      <c r="G194" s="27">
        <v>49.8</v>
      </c>
      <c r="H194" s="27">
        <v>33.200000000000003</v>
      </c>
      <c r="I194" s="27">
        <v>0</v>
      </c>
      <c r="J194" s="27">
        <v>23.7</v>
      </c>
      <c r="K194" s="27">
        <v>141.19999999999999</v>
      </c>
      <c r="L194" s="27">
        <v>25.7</v>
      </c>
      <c r="M194" s="27">
        <v>33.9</v>
      </c>
      <c r="N194" s="27">
        <v>407.2</v>
      </c>
      <c r="O194" s="25">
        <f t="shared" si="12"/>
        <v>882.19999999999993</v>
      </c>
    </row>
    <row r="195" spans="1:15" s="5" customFormat="1" ht="12.75" x14ac:dyDescent="0.2">
      <c r="A195" s="41" t="s">
        <v>51</v>
      </c>
      <c r="B195" s="27">
        <v>18.8</v>
      </c>
      <c r="C195" s="27">
        <v>61</v>
      </c>
      <c r="D195" s="27">
        <v>88.3</v>
      </c>
      <c r="E195" s="27">
        <v>0</v>
      </c>
      <c r="F195" s="27">
        <v>0</v>
      </c>
      <c r="G195" s="27">
        <v>57</v>
      </c>
      <c r="H195" s="27">
        <v>33</v>
      </c>
      <c r="I195" s="27">
        <v>0</v>
      </c>
      <c r="J195" s="27">
        <v>23.7</v>
      </c>
      <c r="K195" s="27">
        <v>141.1</v>
      </c>
      <c r="L195" s="27">
        <v>25.8</v>
      </c>
      <c r="M195" s="27">
        <v>33.5</v>
      </c>
      <c r="N195" s="27">
        <v>406</v>
      </c>
      <c r="O195" s="25">
        <f t="shared" si="12"/>
        <v>888.2</v>
      </c>
    </row>
    <row r="196" spans="1:15" s="5" customFormat="1" ht="12.75" x14ac:dyDescent="0.2">
      <c r="A196" s="41" t="s">
        <v>52</v>
      </c>
      <c r="B196" s="27">
        <v>19.7</v>
      </c>
      <c r="C196" s="27">
        <v>60.5</v>
      </c>
      <c r="D196" s="27">
        <v>88</v>
      </c>
      <c r="E196" s="27">
        <v>0</v>
      </c>
      <c r="F196" s="27">
        <v>0</v>
      </c>
      <c r="G196" s="27">
        <v>58.5</v>
      </c>
      <c r="H196" s="27">
        <v>32.799999999999997</v>
      </c>
      <c r="I196" s="27">
        <v>0</v>
      </c>
      <c r="J196" s="27">
        <v>24.3</v>
      </c>
      <c r="K196" s="27">
        <v>141.30000000000001</v>
      </c>
      <c r="L196" s="27">
        <v>26</v>
      </c>
      <c r="M196" s="27">
        <v>33.5</v>
      </c>
      <c r="N196" s="27">
        <v>407</v>
      </c>
      <c r="O196" s="25">
        <f t="shared" si="12"/>
        <v>891.6</v>
      </c>
    </row>
    <row r="197" spans="1:15" s="5" customFormat="1" ht="12.75" x14ac:dyDescent="0.2">
      <c r="A197" s="41" t="s">
        <v>59</v>
      </c>
      <c r="B197" s="27">
        <v>19.3</v>
      </c>
      <c r="C197" s="27">
        <v>60.8</v>
      </c>
      <c r="D197" s="27">
        <v>88.2</v>
      </c>
      <c r="E197" s="27">
        <v>0</v>
      </c>
      <c r="F197" s="27">
        <v>0</v>
      </c>
      <c r="G197" s="27">
        <v>58.7</v>
      </c>
      <c r="H197" s="27">
        <v>32.9</v>
      </c>
      <c r="I197" s="27">
        <v>0</v>
      </c>
      <c r="J197" s="27">
        <v>24.5</v>
      </c>
      <c r="K197" s="27">
        <v>141.30000000000001</v>
      </c>
      <c r="L197" s="27">
        <v>26</v>
      </c>
      <c r="M197" s="27">
        <v>33.200000000000003</v>
      </c>
      <c r="N197" s="27">
        <v>468.8</v>
      </c>
      <c r="O197" s="25">
        <f t="shared" si="12"/>
        <v>953.7</v>
      </c>
    </row>
    <row r="198" spans="1:15" s="5" customFormat="1" ht="12.75" x14ac:dyDescent="0.2">
      <c r="A198" s="41" t="s">
        <v>54</v>
      </c>
      <c r="B198" s="25">
        <v>19.100000000000001</v>
      </c>
      <c r="C198" s="25">
        <v>61.1</v>
      </c>
      <c r="D198" s="25">
        <v>88.5</v>
      </c>
      <c r="E198" s="25">
        <v>0</v>
      </c>
      <c r="F198" s="25">
        <v>0</v>
      </c>
      <c r="G198" s="25">
        <v>60.3</v>
      </c>
      <c r="H198" s="25">
        <v>32.700000000000003</v>
      </c>
      <c r="I198" s="25">
        <v>0</v>
      </c>
      <c r="J198" s="25">
        <v>22.9</v>
      </c>
      <c r="K198" s="25">
        <v>140</v>
      </c>
      <c r="L198" s="25">
        <v>25.6</v>
      </c>
      <c r="M198" s="25">
        <v>31.9</v>
      </c>
      <c r="N198" s="25">
        <v>468.7</v>
      </c>
      <c r="O198" s="25">
        <f t="shared" si="12"/>
        <v>950.8</v>
      </c>
    </row>
    <row r="199" spans="1:15" s="5" customFormat="1" ht="12.75" x14ac:dyDescent="0.2">
      <c r="A199" s="41" t="s">
        <v>55</v>
      </c>
      <c r="B199" s="25">
        <v>20.399999999999999</v>
      </c>
      <c r="C199" s="25">
        <v>61.5</v>
      </c>
      <c r="D199" s="25">
        <v>89.2</v>
      </c>
      <c r="E199" s="25">
        <v>0</v>
      </c>
      <c r="F199" s="25">
        <v>0</v>
      </c>
      <c r="G199" s="25">
        <v>68.599999999999994</v>
      </c>
      <c r="H199" s="25">
        <v>15.4</v>
      </c>
      <c r="I199" s="25">
        <v>0</v>
      </c>
      <c r="J199" s="25">
        <v>22.5</v>
      </c>
      <c r="K199" s="25">
        <v>139.5</v>
      </c>
      <c r="L199" s="25">
        <v>26.4</v>
      </c>
      <c r="M199" s="25">
        <v>40.6</v>
      </c>
      <c r="N199" s="25">
        <v>457.8</v>
      </c>
      <c r="O199" s="25">
        <f t="shared" si="12"/>
        <v>941.90000000000009</v>
      </c>
    </row>
    <row r="200" spans="1:15" s="5" customFormat="1" ht="12.75" x14ac:dyDescent="0.2">
      <c r="A200" s="41" t="s">
        <v>56</v>
      </c>
      <c r="B200" s="25">
        <v>20.3</v>
      </c>
      <c r="C200" s="25">
        <v>62.3</v>
      </c>
      <c r="D200" s="25">
        <v>88.5</v>
      </c>
      <c r="E200" s="25">
        <v>0</v>
      </c>
      <c r="F200" s="25">
        <v>0</v>
      </c>
      <c r="G200" s="25">
        <v>75.099999999999994</v>
      </c>
      <c r="H200" s="25">
        <v>15.1</v>
      </c>
      <c r="I200" s="25">
        <v>0</v>
      </c>
      <c r="J200" s="25">
        <v>22</v>
      </c>
      <c r="K200" s="25">
        <v>142.6</v>
      </c>
      <c r="L200" s="25">
        <v>24.6</v>
      </c>
      <c r="M200" s="25">
        <v>41.7</v>
      </c>
      <c r="N200" s="25">
        <v>457.8</v>
      </c>
      <c r="O200" s="25">
        <f t="shared" si="12"/>
        <v>950</v>
      </c>
    </row>
  </sheetData>
  <mergeCells count="3">
    <mergeCell ref="A3:O3"/>
    <mergeCell ref="B5:G5"/>
    <mergeCell ref="H5:L5"/>
  </mergeCells>
  <phoneticPr fontId="0" type="noConversion"/>
  <printOptions horizontalCentered="1"/>
  <pageMargins left="0" right="0" top="0.5" bottom="0.5" header="0.5" footer="0.5"/>
  <pageSetup orientation="landscape" r:id="rId1"/>
  <headerFooter>
    <oddHeader xml:space="preserve">&amp;C
</oddHeader>
    <oddFooter>&amp;C&amp;"Arial,Regular"&amp;P</oddFooter>
  </headerFooter>
  <rowBreaks count="4" manualBreakCount="4">
    <brk id="44" max="16383" man="1"/>
    <brk id="83" max="16383" man="1"/>
    <brk id="122" max="16383" man="1"/>
    <brk id="161" max="16383" man="1"/>
  </rowBreaks>
  <ignoredErrors>
    <ignoredError sqref="A8 A19 A32 A45 A58 A71 A84 A97 A110 A123 A136 A149 A162 A175 A18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38"/>
  <sheetViews>
    <sheetView showGridLines="0" zoomScaleNormal="100" zoomScaleSheetLayoutView="80" workbookViewId="0">
      <pane ySplit="6" topLeftCell="A7" activePane="bottomLeft" state="frozen"/>
      <selection pane="bottomLeft" activeCell="O3" sqref="O3"/>
    </sheetView>
  </sheetViews>
  <sheetFormatPr defaultRowHeight="12" x14ac:dyDescent="0.15"/>
  <cols>
    <col min="1" max="1" width="7.75" customWidth="1"/>
    <col min="2" max="3" width="8.625" customWidth="1"/>
    <col min="4" max="6" width="9.875" bestFit="1" customWidth="1"/>
    <col min="7" max="7" width="10.5" customWidth="1"/>
    <col min="8" max="10" width="8.625" customWidth="1"/>
    <col min="11" max="12" width="9.875" bestFit="1" customWidth="1"/>
    <col min="13" max="13" width="9.25" customWidth="1"/>
    <col min="14" max="14" width="11.25" customWidth="1"/>
    <col min="15" max="15" width="10.875" bestFit="1" customWidth="1"/>
    <col min="17" max="17" width="11.875" bestFit="1" customWidth="1"/>
    <col min="18" max="18" width="10.875" bestFit="1" customWidth="1"/>
  </cols>
  <sheetData>
    <row r="1" spans="1:15" s="32" customFormat="1" ht="15.75" x14ac:dyDescent="0.25">
      <c r="A1" s="87" t="s">
        <v>78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15" s="2" customFormat="1" ht="15.75" x14ac:dyDescent="0.2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</row>
    <row r="3" spans="1:15" s="2" customFormat="1" ht="12.75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2" t="s">
        <v>31</v>
      </c>
    </row>
    <row r="4" spans="1:15" s="2" customFormat="1" ht="16.5" customHeight="1" x14ac:dyDescent="0.2">
      <c r="A4" s="13"/>
      <c r="B4" s="98" t="s">
        <v>35</v>
      </c>
      <c r="C4" s="99"/>
      <c r="D4" s="99"/>
      <c r="E4" s="99"/>
      <c r="F4" s="99"/>
      <c r="G4" s="100"/>
      <c r="H4" s="101" t="s">
        <v>36</v>
      </c>
      <c r="I4" s="102"/>
      <c r="J4" s="102"/>
      <c r="K4" s="102"/>
      <c r="L4" s="103"/>
      <c r="M4" s="14"/>
      <c r="N4" s="15"/>
      <c r="O4" s="13"/>
    </row>
    <row r="5" spans="1:15" s="2" customFormat="1" ht="12.75" x14ac:dyDescent="0.2">
      <c r="A5" s="16" t="s">
        <v>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 t="s">
        <v>29</v>
      </c>
      <c r="N5" s="16" t="s">
        <v>32</v>
      </c>
      <c r="O5" s="16"/>
    </row>
    <row r="6" spans="1:15" s="2" customFormat="1" ht="12.75" x14ac:dyDescent="0.2">
      <c r="A6" s="33" t="s">
        <v>4</v>
      </c>
      <c r="B6" s="34" t="s">
        <v>5</v>
      </c>
      <c r="C6" s="34" t="s">
        <v>37</v>
      </c>
      <c r="D6" s="34" t="s">
        <v>38</v>
      </c>
      <c r="E6" s="33" t="s">
        <v>39</v>
      </c>
      <c r="F6" s="33" t="s">
        <v>40</v>
      </c>
      <c r="G6" s="34" t="s">
        <v>41</v>
      </c>
      <c r="H6" s="34" t="s">
        <v>42</v>
      </c>
      <c r="I6" s="33" t="s">
        <v>43</v>
      </c>
      <c r="J6" s="34" t="s">
        <v>44</v>
      </c>
      <c r="K6" s="34" t="s">
        <v>11</v>
      </c>
      <c r="L6" s="34" t="s">
        <v>41</v>
      </c>
      <c r="M6" s="35" t="s">
        <v>12</v>
      </c>
      <c r="N6" s="34" t="s">
        <v>13</v>
      </c>
      <c r="O6" s="34" t="s">
        <v>45</v>
      </c>
    </row>
    <row r="7" spans="1:15" s="2" customFormat="1" ht="15.75" customHeight="1" x14ac:dyDescent="0.2">
      <c r="A7" s="44">
        <v>2002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20"/>
    </row>
    <row r="8" spans="1:15" s="2" customFormat="1" ht="12.75" x14ac:dyDescent="0.2">
      <c r="A8" s="45" t="s">
        <v>57</v>
      </c>
      <c r="B8" s="19">
        <v>19.600000000000001</v>
      </c>
      <c r="C8" s="19">
        <v>62.9</v>
      </c>
      <c r="D8" s="19">
        <v>89</v>
      </c>
      <c r="E8" s="19">
        <v>71.3</v>
      </c>
      <c r="F8" s="19">
        <v>4.0999999999999996</v>
      </c>
      <c r="G8" s="19">
        <v>2.1</v>
      </c>
      <c r="H8" s="19">
        <v>15</v>
      </c>
      <c r="I8" s="19">
        <v>19.8</v>
      </c>
      <c r="J8" s="19">
        <v>21.5</v>
      </c>
      <c r="K8" s="19">
        <v>163.5</v>
      </c>
      <c r="L8" s="19">
        <v>4.7</v>
      </c>
      <c r="M8" s="19">
        <v>58.3</v>
      </c>
      <c r="N8" s="19">
        <v>459.4</v>
      </c>
      <c r="O8" s="20">
        <f t="shared" ref="O8:O19" si="0">SUM(B8:N8)</f>
        <v>991.19999999999993</v>
      </c>
    </row>
    <row r="9" spans="1:15" s="2" customFormat="1" ht="12.75" x14ac:dyDescent="0.2">
      <c r="A9" s="45" t="s">
        <v>58</v>
      </c>
      <c r="B9" s="19">
        <v>19.8</v>
      </c>
      <c r="C9" s="19">
        <v>64.2</v>
      </c>
      <c r="D9" s="19">
        <v>88.8</v>
      </c>
      <c r="E9" s="19">
        <v>72.3</v>
      </c>
      <c r="F9" s="19">
        <v>4.0999999999999996</v>
      </c>
      <c r="G9" s="19">
        <v>2.1</v>
      </c>
      <c r="H9" s="19">
        <v>14.9</v>
      </c>
      <c r="I9" s="19">
        <v>19.8</v>
      </c>
      <c r="J9" s="19">
        <v>21.7</v>
      </c>
      <c r="K9" s="19">
        <v>163.5</v>
      </c>
      <c r="L9" s="19">
        <v>4.7</v>
      </c>
      <c r="M9" s="19">
        <v>60.7</v>
      </c>
      <c r="N9" s="19">
        <v>455.2</v>
      </c>
      <c r="O9" s="20">
        <f t="shared" si="0"/>
        <v>991.8</v>
      </c>
    </row>
    <row r="10" spans="1:15" s="2" customFormat="1" ht="12.75" x14ac:dyDescent="0.2">
      <c r="A10" s="45" t="s">
        <v>47</v>
      </c>
      <c r="B10" s="19">
        <v>20.2</v>
      </c>
      <c r="C10" s="19">
        <v>65.2</v>
      </c>
      <c r="D10" s="19">
        <v>88.6</v>
      </c>
      <c r="E10" s="19">
        <v>73.900000000000006</v>
      </c>
      <c r="F10" s="19">
        <v>4.5</v>
      </c>
      <c r="G10" s="19">
        <v>2</v>
      </c>
      <c r="H10" s="19">
        <v>14.9</v>
      </c>
      <c r="I10" s="19">
        <v>20.2</v>
      </c>
      <c r="J10" s="19">
        <v>21.6</v>
      </c>
      <c r="K10" s="19">
        <v>162.19999999999999</v>
      </c>
      <c r="L10" s="19">
        <v>4.7</v>
      </c>
      <c r="M10" s="19">
        <v>60.8</v>
      </c>
      <c r="N10" s="19">
        <v>453.5</v>
      </c>
      <c r="O10" s="20">
        <f t="shared" si="0"/>
        <v>992.3</v>
      </c>
    </row>
    <row r="11" spans="1:15" s="2" customFormat="1" ht="12.75" x14ac:dyDescent="0.2">
      <c r="A11" s="45" t="s">
        <v>48</v>
      </c>
      <c r="B11" s="19">
        <v>20.399999999999999</v>
      </c>
      <c r="C11" s="19">
        <v>66.2</v>
      </c>
      <c r="D11" s="19">
        <v>89</v>
      </c>
      <c r="E11" s="19">
        <v>75.599999999999994</v>
      </c>
      <c r="F11" s="19">
        <v>4.8</v>
      </c>
      <c r="G11" s="19">
        <v>2</v>
      </c>
      <c r="H11" s="19">
        <v>14.7</v>
      </c>
      <c r="I11" s="19">
        <v>19.899999999999999</v>
      </c>
      <c r="J11" s="19">
        <v>20.9</v>
      </c>
      <c r="K11" s="19">
        <v>161.19999999999999</v>
      </c>
      <c r="L11" s="19">
        <v>4.7</v>
      </c>
      <c r="M11" s="19">
        <v>60.1</v>
      </c>
      <c r="N11" s="19">
        <v>470.5</v>
      </c>
      <c r="O11" s="21">
        <f t="shared" si="0"/>
        <v>1009.9999999999999</v>
      </c>
    </row>
    <row r="12" spans="1:15" s="2" customFormat="1" ht="12.75" x14ac:dyDescent="0.2">
      <c r="A12" s="45" t="s">
        <v>49</v>
      </c>
      <c r="B12" s="19">
        <v>21.2</v>
      </c>
      <c r="C12" s="19">
        <v>67</v>
      </c>
      <c r="D12" s="19">
        <v>89.2</v>
      </c>
      <c r="E12" s="19">
        <v>77.599999999999994</v>
      </c>
      <c r="F12" s="19">
        <v>4.7</v>
      </c>
      <c r="G12" s="19">
        <v>2</v>
      </c>
      <c r="H12" s="19">
        <v>14.7</v>
      </c>
      <c r="I12" s="19">
        <v>20</v>
      </c>
      <c r="J12" s="19">
        <v>21</v>
      </c>
      <c r="K12" s="19">
        <v>163.30000000000001</v>
      </c>
      <c r="L12" s="19">
        <v>4.8</v>
      </c>
      <c r="M12" s="19">
        <v>62.1</v>
      </c>
      <c r="N12" s="19">
        <v>457.6</v>
      </c>
      <c r="O12" s="21">
        <f t="shared" si="0"/>
        <v>1005.2</v>
      </c>
    </row>
    <row r="13" spans="1:15" s="2" customFormat="1" ht="12.75" x14ac:dyDescent="0.2">
      <c r="A13" s="45" t="s">
        <v>50</v>
      </c>
      <c r="B13" s="19">
        <v>22.3</v>
      </c>
      <c r="C13" s="19">
        <v>67</v>
      </c>
      <c r="D13" s="19">
        <v>89.3</v>
      </c>
      <c r="E13" s="19">
        <v>79.2</v>
      </c>
      <c r="F13" s="19">
        <v>4.7</v>
      </c>
      <c r="G13" s="19">
        <v>2</v>
      </c>
      <c r="H13" s="19">
        <v>14.2</v>
      </c>
      <c r="I13" s="19">
        <v>20</v>
      </c>
      <c r="J13" s="19">
        <v>20.9</v>
      </c>
      <c r="K13" s="19">
        <v>161.69999999999999</v>
      </c>
      <c r="L13" s="19">
        <v>3.9</v>
      </c>
      <c r="M13" s="19">
        <v>60.9</v>
      </c>
      <c r="N13" s="19">
        <v>454.7</v>
      </c>
      <c r="O13" s="21">
        <f t="shared" si="0"/>
        <v>1000.8</v>
      </c>
    </row>
    <row r="14" spans="1:15" s="2" customFormat="1" ht="12.75" x14ac:dyDescent="0.2">
      <c r="A14" s="45" t="s">
        <v>51</v>
      </c>
      <c r="B14" s="19">
        <v>22.1</v>
      </c>
      <c r="C14" s="19">
        <v>67.8</v>
      </c>
      <c r="D14" s="19">
        <v>89.6</v>
      </c>
      <c r="E14" s="19">
        <v>85</v>
      </c>
      <c r="F14" s="19">
        <v>4.7</v>
      </c>
      <c r="G14" s="19">
        <v>2</v>
      </c>
      <c r="H14" s="19">
        <v>14.2</v>
      </c>
      <c r="I14" s="19">
        <v>20.2</v>
      </c>
      <c r="J14" s="19">
        <v>21.6</v>
      </c>
      <c r="K14" s="19">
        <v>163.1</v>
      </c>
      <c r="L14" s="19">
        <v>3.8</v>
      </c>
      <c r="M14" s="19">
        <v>61.9</v>
      </c>
      <c r="N14" s="19">
        <v>450.3</v>
      </c>
      <c r="O14" s="21">
        <f t="shared" si="0"/>
        <v>1006.3</v>
      </c>
    </row>
    <row r="15" spans="1:15" s="2" customFormat="1" ht="12.75" x14ac:dyDescent="0.2">
      <c r="A15" s="45" t="s">
        <v>52</v>
      </c>
      <c r="B15" s="19">
        <v>22.1</v>
      </c>
      <c r="C15" s="19">
        <v>66.7</v>
      </c>
      <c r="D15" s="19">
        <v>90.1</v>
      </c>
      <c r="E15" s="19">
        <v>89.2</v>
      </c>
      <c r="F15" s="19">
        <v>5.4</v>
      </c>
      <c r="G15" s="19">
        <v>2</v>
      </c>
      <c r="H15" s="19">
        <v>14.1</v>
      </c>
      <c r="I15" s="19">
        <v>27.8</v>
      </c>
      <c r="J15" s="19">
        <v>20.8</v>
      </c>
      <c r="K15" s="19">
        <v>163.1</v>
      </c>
      <c r="L15" s="19">
        <v>3.8</v>
      </c>
      <c r="M15" s="19">
        <v>62.1</v>
      </c>
      <c r="N15" s="19">
        <v>566.79999999999995</v>
      </c>
      <c r="O15" s="21">
        <f t="shared" si="0"/>
        <v>1134</v>
      </c>
    </row>
    <row r="16" spans="1:15" s="2" customFormat="1" ht="12.75" x14ac:dyDescent="0.2">
      <c r="A16" s="45" t="s">
        <v>59</v>
      </c>
      <c r="B16" s="19">
        <v>21.8</v>
      </c>
      <c r="C16" s="19">
        <v>66.7</v>
      </c>
      <c r="D16" s="19">
        <v>91.8</v>
      </c>
      <c r="E16" s="19">
        <v>90.8</v>
      </c>
      <c r="F16" s="19">
        <v>6.9</v>
      </c>
      <c r="G16" s="19">
        <v>2</v>
      </c>
      <c r="H16" s="19">
        <v>14.1</v>
      </c>
      <c r="I16" s="19">
        <v>27.8</v>
      </c>
      <c r="J16" s="19">
        <v>21.4</v>
      </c>
      <c r="K16" s="19">
        <v>163.1</v>
      </c>
      <c r="L16" s="19">
        <v>3.8</v>
      </c>
      <c r="M16" s="19">
        <v>58.1</v>
      </c>
      <c r="N16" s="19">
        <v>560.1</v>
      </c>
      <c r="O16" s="21">
        <f t="shared" si="0"/>
        <v>1128.4000000000001</v>
      </c>
    </row>
    <row r="17" spans="1:15" s="2" customFormat="1" ht="12.75" x14ac:dyDescent="0.2">
      <c r="A17" s="45" t="s">
        <v>54</v>
      </c>
      <c r="B17" s="19">
        <v>21.8</v>
      </c>
      <c r="C17" s="19">
        <v>67</v>
      </c>
      <c r="D17" s="19">
        <v>93.1</v>
      </c>
      <c r="E17" s="19">
        <v>93</v>
      </c>
      <c r="F17" s="19">
        <v>6.6</v>
      </c>
      <c r="G17" s="19">
        <v>1.9</v>
      </c>
      <c r="H17" s="19">
        <v>13.9</v>
      </c>
      <c r="I17" s="19">
        <v>27.5</v>
      </c>
      <c r="J17" s="19">
        <v>20.100000000000001</v>
      </c>
      <c r="K17" s="19">
        <v>164.1</v>
      </c>
      <c r="L17" s="19">
        <v>3.8</v>
      </c>
      <c r="M17" s="19">
        <v>45.5</v>
      </c>
      <c r="N17" s="19">
        <v>551.79999999999995</v>
      </c>
      <c r="O17" s="21">
        <f t="shared" si="0"/>
        <v>1110.0999999999999</v>
      </c>
    </row>
    <row r="18" spans="1:15" s="2" customFormat="1" ht="12.75" x14ac:dyDescent="0.2">
      <c r="A18" s="45" t="s">
        <v>55</v>
      </c>
      <c r="B18" s="19">
        <v>21.9</v>
      </c>
      <c r="C18" s="19">
        <v>67</v>
      </c>
      <c r="D18" s="19">
        <v>92.8</v>
      </c>
      <c r="E18" s="19">
        <v>96.1</v>
      </c>
      <c r="F18" s="19">
        <v>6.7</v>
      </c>
      <c r="G18" s="19">
        <v>1.9</v>
      </c>
      <c r="H18" s="19">
        <v>13.9</v>
      </c>
      <c r="I18" s="19">
        <v>27.5</v>
      </c>
      <c r="J18" s="19">
        <v>20</v>
      </c>
      <c r="K18" s="19">
        <v>163.9</v>
      </c>
      <c r="L18" s="19">
        <v>3.4</v>
      </c>
      <c r="M18" s="19">
        <v>45.5</v>
      </c>
      <c r="N18" s="19">
        <v>551.29999999999995</v>
      </c>
      <c r="O18" s="21">
        <f t="shared" si="0"/>
        <v>1111.8999999999999</v>
      </c>
    </row>
    <row r="19" spans="1:15" s="2" customFormat="1" ht="12.75" x14ac:dyDescent="0.2">
      <c r="A19" s="45" t="s">
        <v>56</v>
      </c>
      <c r="B19" s="19">
        <v>24.7</v>
      </c>
      <c r="C19" s="19">
        <v>73.400000000000006</v>
      </c>
      <c r="D19" s="19">
        <v>92.12</v>
      </c>
      <c r="E19" s="19">
        <v>97.2</v>
      </c>
      <c r="F19" s="19">
        <v>6.9</v>
      </c>
      <c r="G19" s="19">
        <v>1.9</v>
      </c>
      <c r="H19" s="19">
        <v>13.4</v>
      </c>
      <c r="I19" s="19">
        <v>27.7</v>
      </c>
      <c r="J19" s="19">
        <v>19.600000000000001</v>
      </c>
      <c r="K19" s="19">
        <v>183.7</v>
      </c>
      <c r="L19" s="19">
        <v>3.2</v>
      </c>
      <c r="M19" s="19">
        <v>43.3</v>
      </c>
      <c r="N19" s="19">
        <v>561.9</v>
      </c>
      <c r="O19" s="21">
        <f t="shared" si="0"/>
        <v>1149.02</v>
      </c>
    </row>
    <row r="20" spans="1:15" s="2" customFormat="1" ht="12.75" x14ac:dyDescent="0.2">
      <c r="A20" s="43">
        <v>2003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15" s="2" customFormat="1" ht="12.75" x14ac:dyDescent="0.2">
      <c r="A21" s="45" t="s">
        <v>57</v>
      </c>
      <c r="B21" s="19">
        <v>22.7</v>
      </c>
      <c r="C21" s="19">
        <v>72.2</v>
      </c>
      <c r="D21" s="19">
        <v>92.9</v>
      </c>
      <c r="E21" s="19">
        <v>98.4</v>
      </c>
      <c r="F21" s="19">
        <v>7</v>
      </c>
      <c r="G21" s="19">
        <v>2</v>
      </c>
      <c r="H21" s="19">
        <v>13.3</v>
      </c>
      <c r="I21" s="19">
        <v>27.7</v>
      </c>
      <c r="J21" s="19">
        <v>20.2</v>
      </c>
      <c r="K21" s="19">
        <v>183.7</v>
      </c>
      <c r="L21" s="19">
        <v>3.1</v>
      </c>
      <c r="M21" s="19">
        <v>46.1</v>
      </c>
      <c r="N21" s="19">
        <v>557.79999999999995</v>
      </c>
      <c r="O21" s="21">
        <f t="shared" ref="O21:O31" si="1">SUM(B21:N21)</f>
        <v>1147.0999999999999</v>
      </c>
    </row>
    <row r="22" spans="1:15" s="2" customFormat="1" ht="12.75" x14ac:dyDescent="0.2">
      <c r="A22" s="45" t="s">
        <v>58</v>
      </c>
      <c r="B22" s="19">
        <v>23.5</v>
      </c>
      <c r="C22" s="19">
        <v>71</v>
      </c>
      <c r="D22" s="19">
        <v>97</v>
      </c>
      <c r="E22" s="19">
        <v>101.8</v>
      </c>
      <c r="F22" s="19">
        <v>7</v>
      </c>
      <c r="G22" s="19">
        <v>2.1</v>
      </c>
      <c r="H22" s="19">
        <v>13.2</v>
      </c>
      <c r="I22" s="19">
        <v>27.5</v>
      </c>
      <c r="J22" s="19">
        <v>19.3</v>
      </c>
      <c r="K22" s="19">
        <v>183.7</v>
      </c>
      <c r="L22" s="19">
        <v>3</v>
      </c>
      <c r="M22" s="19">
        <v>44.7</v>
      </c>
      <c r="N22" s="19">
        <v>557.9</v>
      </c>
      <c r="O22" s="21">
        <f t="shared" si="1"/>
        <v>1151.7</v>
      </c>
    </row>
    <row r="23" spans="1:15" s="2" customFormat="1" ht="12.75" x14ac:dyDescent="0.2">
      <c r="A23" s="45" t="s">
        <v>47</v>
      </c>
      <c r="B23" s="19">
        <v>27.5</v>
      </c>
      <c r="C23" s="19">
        <v>71.2</v>
      </c>
      <c r="D23" s="19">
        <v>98.6</v>
      </c>
      <c r="E23" s="19">
        <v>103.5</v>
      </c>
      <c r="F23" s="19">
        <v>7.4</v>
      </c>
      <c r="G23" s="19">
        <v>2.1</v>
      </c>
      <c r="H23" s="19">
        <v>13.2</v>
      </c>
      <c r="I23" s="19">
        <v>27.5</v>
      </c>
      <c r="J23" s="19">
        <v>19.3</v>
      </c>
      <c r="K23" s="19">
        <v>183.7</v>
      </c>
      <c r="L23" s="19">
        <v>2.9</v>
      </c>
      <c r="M23" s="19">
        <v>43.8</v>
      </c>
      <c r="N23" s="19">
        <v>557.4</v>
      </c>
      <c r="O23" s="21">
        <f t="shared" si="1"/>
        <v>1158.0999999999999</v>
      </c>
    </row>
    <row r="24" spans="1:15" s="2" customFormat="1" ht="12.75" x14ac:dyDescent="0.2">
      <c r="A24" s="45" t="s">
        <v>48</v>
      </c>
      <c r="B24" s="19">
        <v>27.7</v>
      </c>
      <c r="C24" s="19">
        <v>72.900000000000006</v>
      </c>
      <c r="D24" s="19">
        <v>99.5</v>
      </c>
      <c r="E24" s="19">
        <v>103.9</v>
      </c>
      <c r="F24" s="19">
        <v>7.1</v>
      </c>
      <c r="G24" s="19">
        <v>2.2999999999999998</v>
      </c>
      <c r="H24" s="19">
        <v>13.1</v>
      </c>
      <c r="I24" s="19">
        <v>27.9</v>
      </c>
      <c r="J24" s="19">
        <v>18.2</v>
      </c>
      <c r="K24" s="19">
        <v>182.3</v>
      </c>
      <c r="L24" s="19">
        <v>2.9</v>
      </c>
      <c r="M24" s="19">
        <v>43.6</v>
      </c>
      <c r="N24" s="19">
        <v>552.1</v>
      </c>
      <c r="O24" s="21">
        <f t="shared" si="1"/>
        <v>1153.5</v>
      </c>
    </row>
    <row r="25" spans="1:15" s="2" customFormat="1" ht="12.75" x14ac:dyDescent="0.2">
      <c r="A25" s="45" t="s">
        <v>49</v>
      </c>
      <c r="B25" s="19">
        <v>29.3</v>
      </c>
      <c r="C25" s="19">
        <v>72.5</v>
      </c>
      <c r="D25" s="19">
        <v>101.4</v>
      </c>
      <c r="E25" s="19">
        <v>107.3</v>
      </c>
      <c r="F25" s="19">
        <v>7.5</v>
      </c>
      <c r="G25" s="19">
        <v>2.2999999999999998</v>
      </c>
      <c r="H25" s="19">
        <v>13.1</v>
      </c>
      <c r="I25" s="19">
        <v>27.6</v>
      </c>
      <c r="J25" s="19">
        <v>18.8</v>
      </c>
      <c r="K25" s="19">
        <v>181.8</v>
      </c>
      <c r="L25" s="19">
        <v>2.9</v>
      </c>
      <c r="M25" s="19">
        <v>43.4</v>
      </c>
      <c r="N25" s="19">
        <v>582.29999999999995</v>
      </c>
      <c r="O25" s="21">
        <f t="shared" si="1"/>
        <v>1190.2</v>
      </c>
    </row>
    <row r="26" spans="1:15" s="2" customFormat="1" ht="12.75" x14ac:dyDescent="0.2">
      <c r="A26" s="45" t="s">
        <v>50</v>
      </c>
      <c r="B26" s="19">
        <v>28.2</v>
      </c>
      <c r="C26" s="19">
        <v>73.400000000000006</v>
      </c>
      <c r="D26" s="19">
        <f>55.1+46.8</f>
        <v>101.9</v>
      </c>
      <c r="E26" s="19">
        <v>110.8</v>
      </c>
      <c r="F26" s="19">
        <v>7.5</v>
      </c>
      <c r="G26" s="19">
        <v>2.2999999999999998</v>
      </c>
      <c r="H26" s="19">
        <f>9.8+2.7</f>
        <v>12.5</v>
      </c>
      <c r="I26" s="19">
        <f>18.5+9.2</f>
        <v>27.7</v>
      </c>
      <c r="J26" s="19">
        <v>17.8</v>
      </c>
      <c r="K26" s="19">
        <v>180.3</v>
      </c>
      <c r="L26" s="19">
        <v>2.6</v>
      </c>
      <c r="M26" s="19">
        <v>38.700000000000003</v>
      </c>
      <c r="N26" s="19">
        <v>767.9</v>
      </c>
      <c r="O26" s="21">
        <f t="shared" si="1"/>
        <v>1371.6000000000001</v>
      </c>
    </row>
    <row r="27" spans="1:15" s="2" customFormat="1" ht="12.75" x14ac:dyDescent="0.2">
      <c r="A27" s="45" t="s">
        <v>51</v>
      </c>
      <c r="B27" s="19">
        <v>28</v>
      </c>
      <c r="C27" s="19">
        <v>73.099999999999994</v>
      </c>
      <c r="D27" s="19">
        <v>102.7</v>
      </c>
      <c r="E27" s="19">
        <v>112.1</v>
      </c>
      <c r="F27" s="19">
        <v>7.6</v>
      </c>
      <c r="G27" s="19">
        <v>2.4</v>
      </c>
      <c r="H27" s="19">
        <v>12.5</v>
      </c>
      <c r="I27" s="19">
        <v>24.7</v>
      </c>
      <c r="J27" s="19">
        <v>17.399999999999999</v>
      </c>
      <c r="K27" s="19">
        <v>180.3</v>
      </c>
      <c r="L27" s="19">
        <f>1.9+5.9</f>
        <v>7.8000000000000007</v>
      </c>
      <c r="M27" s="19">
        <v>9.9</v>
      </c>
      <c r="N27" s="19">
        <f>798.3-5.9</f>
        <v>792.4</v>
      </c>
      <c r="O27" s="21">
        <f t="shared" si="1"/>
        <v>1370.8999999999999</v>
      </c>
    </row>
    <row r="28" spans="1:15" s="2" customFormat="1" ht="12.75" x14ac:dyDescent="0.2">
      <c r="A28" s="45" t="s">
        <v>52</v>
      </c>
      <c r="B28" s="19">
        <v>27</v>
      </c>
      <c r="C28" s="19">
        <v>71.900000000000006</v>
      </c>
      <c r="D28" s="19">
        <v>102.9</v>
      </c>
      <c r="E28" s="19">
        <v>114</v>
      </c>
      <c r="F28" s="19">
        <v>7.6</v>
      </c>
      <c r="G28" s="19">
        <v>2.4</v>
      </c>
      <c r="H28" s="19">
        <v>12.3</v>
      </c>
      <c r="I28" s="19">
        <v>27.4</v>
      </c>
      <c r="J28" s="19">
        <v>17</v>
      </c>
      <c r="K28" s="19">
        <v>179.7</v>
      </c>
      <c r="L28" s="19">
        <f>1.9+6.3</f>
        <v>8.1999999999999993</v>
      </c>
      <c r="M28" s="19">
        <v>9.8000000000000007</v>
      </c>
      <c r="N28" s="19">
        <f>796.1-6.3</f>
        <v>789.80000000000007</v>
      </c>
      <c r="O28" s="21">
        <f t="shared" si="1"/>
        <v>1370</v>
      </c>
    </row>
    <row r="29" spans="1:15" s="2" customFormat="1" ht="12.75" x14ac:dyDescent="0.2">
      <c r="A29" s="45" t="s">
        <v>59</v>
      </c>
      <c r="B29" s="19">
        <v>28.2</v>
      </c>
      <c r="C29" s="19">
        <v>71.3</v>
      </c>
      <c r="D29" s="19">
        <v>102.2</v>
      </c>
      <c r="E29" s="19">
        <v>115.1</v>
      </c>
      <c r="F29" s="19">
        <v>8.1</v>
      </c>
      <c r="G29" s="19">
        <v>2.2999999999999998</v>
      </c>
      <c r="H29" s="19">
        <v>12.3</v>
      </c>
      <c r="I29" s="19">
        <v>28.3</v>
      </c>
      <c r="J29" s="19">
        <v>18</v>
      </c>
      <c r="K29" s="19">
        <v>179.7</v>
      </c>
      <c r="L29" s="19">
        <f>1.9+7.3</f>
        <v>9.1999999999999993</v>
      </c>
      <c r="M29" s="19">
        <v>9.6999999999999993</v>
      </c>
      <c r="N29" s="19">
        <f>776-7.3</f>
        <v>768.7</v>
      </c>
      <c r="O29" s="21">
        <f t="shared" si="1"/>
        <v>1353.1000000000001</v>
      </c>
    </row>
    <row r="30" spans="1:15" s="2" customFormat="1" ht="12.75" x14ac:dyDescent="0.2">
      <c r="A30" s="45" t="s">
        <v>54</v>
      </c>
      <c r="B30" s="19">
        <v>28.1</v>
      </c>
      <c r="C30" s="19">
        <v>71.099999999999994</v>
      </c>
      <c r="D30" s="19">
        <v>103.4</v>
      </c>
      <c r="E30" s="19">
        <v>118.5</v>
      </c>
      <c r="F30" s="19">
        <v>7.8</v>
      </c>
      <c r="G30" s="19">
        <v>2.2000000000000002</v>
      </c>
      <c r="H30" s="19">
        <v>12.2</v>
      </c>
      <c r="I30" s="19">
        <v>27.8</v>
      </c>
      <c r="J30" s="19">
        <v>16.899999999999999</v>
      </c>
      <c r="K30" s="19">
        <v>178.3</v>
      </c>
      <c r="L30" s="19">
        <f>1.9+8.1</f>
        <v>10</v>
      </c>
      <c r="M30" s="19">
        <v>8.9</v>
      </c>
      <c r="N30" s="19">
        <f>772.7-8.1</f>
        <v>764.6</v>
      </c>
      <c r="O30" s="21">
        <f t="shared" si="1"/>
        <v>1349.8</v>
      </c>
    </row>
    <row r="31" spans="1:15" s="2" customFormat="1" ht="12.75" x14ac:dyDescent="0.2">
      <c r="A31" s="45" t="s">
        <v>55</v>
      </c>
      <c r="B31" s="19">
        <v>28.8</v>
      </c>
      <c r="C31" s="19">
        <v>70.8</v>
      </c>
      <c r="D31" s="19">
        <v>107.2</v>
      </c>
      <c r="E31" s="19">
        <v>120.5</v>
      </c>
      <c r="F31" s="19">
        <v>7.8</v>
      </c>
      <c r="G31" s="19">
        <v>2.2000000000000002</v>
      </c>
      <c r="H31" s="19">
        <v>12.2</v>
      </c>
      <c r="I31" s="19">
        <v>27.8</v>
      </c>
      <c r="J31" s="19">
        <v>17.100000000000001</v>
      </c>
      <c r="K31" s="19">
        <v>177.8</v>
      </c>
      <c r="L31" s="19">
        <f>1.9+8.4</f>
        <v>10.3</v>
      </c>
      <c r="M31" s="19">
        <v>8.9</v>
      </c>
      <c r="N31" s="19">
        <f>849.1-8.4</f>
        <v>840.7</v>
      </c>
      <c r="O31" s="21">
        <f t="shared" si="1"/>
        <v>1432.1</v>
      </c>
    </row>
    <row r="32" spans="1:15" s="2" customFormat="1" ht="12.75" x14ac:dyDescent="0.2">
      <c r="A32" s="45" t="s">
        <v>56</v>
      </c>
      <c r="B32" s="19">
        <v>29.9</v>
      </c>
      <c r="C32" s="19">
        <v>71</v>
      </c>
      <c r="D32" s="19">
        <v>106.9</v>
      </c>
      <c r="E32" s="19">
        <v>126.8</v>
      </c>
      <c r="F32" s="19">
        <v>7.9</v>
      </c>
      <c r="G32" s="19">
        <v>2.2000000000000002</v>
      </c>
      <c r="H32" s="19">
        <v>11.7</v>
      </c>
      <c r="I32" s="19">
        <v>27.3</v>
      </c>
      <c r="J32" s="19">
        <v>16.600000000000001</v>
      </c>
      <c r="K32" s="19">
        <v>176.6</v>
      </c>
      <c r="L32" s="19">
        <f>1.4+8.4</f>
        <v>9.8000000000000007</v>
      </c>
      <c r="M32" s="19">
        <v>8.8000000000000007</v>
      </c>
      <c r="N32" s="19">
        <f>912.3-8.4</f>
        <v>903.9</v>
      </c>
      <c r="O32" s="21">
        <f>SUM(B32:N32)</f>
        <v>1499.3999999999999</v>
      </c>
    </row>
    <row r="33" spans="1:15" s="2" customFormat="1" ht="12.75" x14ac:dyDescent="0.2">
      <c r="A33" s="43">
        <v>2004</v>
      </c>
      <c r="B33" s="22"/>
      <c r="C33" s="22"/>
      <c r="D33" s="22" t="s">
        <v>0</v>
      </c>
      <c r="E33" s="22" t="s">
        <v>0</v>
      </c>
      <c r="F33" s="22" t="s">
        <v>0</v>
      </c>
      <c r="G33" s="22" t="s">
        <v>0</v>
      </c>
      <c r="H33" s="22" t="s">
        <v>0</v>
      </c>
      <c r="I33" s="22" t="s">
        <v>0</v>
      </c>
      <c r="J33" s="22" t="s">
        <v>0</v>
      </c>
      <c r="K33" s="22" t="s">
        <v>0</v>
      </c>
      <c r="L33" s="22" t="s">
        <v>0</v>
      </c>
      <c r="M33" s="22" t="s">
        <v>0</v>
      </c>
      <c r="N33" s="22" t="s">
        <v>0</v>
      </c>
      <c r="O33" s="22"/>
    </row>
    <row r="34" spans="1:15" s="2" customFormat="1" ht="12.75" x14ac:dyDescent="0.2">
      <c r="A34" s="45" t="s">
        <v>57</v>
      </c>
      <c r="B34" s="19">
        <v>31.9</v>
      </c>
      <c r="C34" s="19">
        <v>70.099999999999994</v>
      </c>
      <c r="D34" s="19">
        <v>107.8</v>
      </c>
      <c r="E34" s="19">
        <v>127.9</v>
      </c>
      <c r="F34" s="19">
        <v>8</v>
      </c>
      <c r="G34" s="19">
        <v>2.2999999999999998</v>
      </c>
      <c r="H34" s="19">
        <v>11.6</v>
      </c>
      <c r="I34" s="19">
        <v>30</v>
      </c>
      <c r="J34" s="19">
        <v>16.899999999999999</v>
      </c>
      <c r="K34" s="19">
        <v>176.6</v>
      </c>
      <c r="L34" s="19">
        <f>1.4+8.4</f>
        <v>9.8000000000000007</v>
      </c>
      <c r="M34" s="19">
        <v>8.5</v>
      </c>
      <c r="N34" s="19">
        <v>945.5</v>
      </c>
      <c r="O34" s="21">
        <f t="shared" ref="O34:O44" si="2">SUM(B34:N34)</f>
        <v>1546.9</v>
      </c>
    </row>
    <row r="35" spans="1:15" s="2" customFormat="1" ht="12.75" x14ac:dyDescent="0.2">
      <c r="A35" s="45" t="s">
        <v>58</v>
      </c>
      <c r="B35" s="19">
        <v>31.8</v>
      </c>
      <c r="C35" s="19">
        <v>69.099999999999994</v>
      </c>
      <c r="D35" s="19">
        <v>108.5</v>
      </c>
      <c r="E35" s="19">
        <v>129.6</v>
      </c>
      <c r="F35" s="19">
        <v>8</v>
      </c>
      <c r="G35" s="19">
        <v>2.4</v>
      </c>
      <c r="H35" s="19">
        <v>11.6</v>
      </c>
      <c r="I35" s="19">
        <v>30.1</v>
      </c>
      <c r="J35" s="19">
        <v>17.3</v>
      </c>
      <c r="K35" s="19">
        <v>176</v>
      </c>
      <c r="L35" s="19">
        <f>1.4+9</f>
        <v>10.4</v>
      </c>
      <c r="M35" s="19">
        <v>8.4</v>
      </c>
      <c r="N35" s="19">
        <v>945.4</v>
      </c>
      <c r="O35" s="21">
        <f t="shared" si="2"/>
        <v>1548.6</v>
      </c>
    </row>
    <row r="36" spans="1:15" s="2" customFormat="1" ht="12.75" x14ac:dyDescent="0.2">
      <c r="A36" s="45" t="s">
        <v>47</v>
      </c>
      <c r="B36" s="19">
        <v>31</v>
      </c>
      <c r="C36" s="19">
        <v>69.3</v>
      </c>
      <c r="D36" s="19">
        <v>107.8</v>
      </c>
      <c r="E36" s="19">
        <v>130.9</v>
      </c>
      <c r="F36" s="19">
        <v>8</v>
      </c>
      <c r="G36" s="19">
        <v>2.4</v>
      </c>
      <c r="H36" s="19">
        <v>11.5</v>
      </c>
      <c r="I36" s="19">
        <v>30.1</v>
      </c>
      <c r="J36" s="19">
        <v>17.100000000000001</v>
      </c>
      <c r="K36" s="19">
        <v>186</v>
      </c>
      <c r="L36" s="19">
        <f>1.4+9</f>
        <v>10.4</v>
      </c>
      <c r="M36" s="19">
        <v>8.3000000000000007</v>
      </c>
      <c r="N36" s="19">
        <v>968</v>
      </c>
      <c r="O36" s="21">
        <f t="shared" si="2"/>
        <v>1580.8</v>
      </c>
    </row>
    <row r="37" spans="1:15" s="2" customFormat="1" ht="12.75" x14ac:dyDescent="0.2">
      <c r="A37" s="45" t="s">
        <v>48</v>
      </c>
      <c r="B37" s="19">
        <v>30.4</v>
      </c>
      <c r="C37" s="19">
        <v>70.099999999999994</v>
      </c>
      <c r="D37" s="19">
        <v>109.6</v>
      </c>
      <c r="E37" s="19">
        <v>132.80000000000001</v>
      </c>
      <c r="F37" s="19">
        <v>7.7</v>
      </c>
      <c r="G37" s="19">
        <v>2.1</v>
      </c>
      <c r="H37" s="19">
        <v>11.3</v>
      </c>
      <c r="I37" s="19">
        <v>29.8</v>
      </c>
      <c r="J37" s="19">
        <v>16.5</v>
      </c>
      <c r="K37" s="19">
        <v>184.7</v>
      </c>
      <c r="L37" s="19">
        <f>1.4+9</f>
        <v>10.4</v>
      </c>
      <c r="M37" s="19">
        <v>7.6</v>
      </c>
      <c r="N37" s="19">
        <v>963.9</v>
      </c>
      <c r="O37" s="21">
        <f t="shared" si="2"/>
        <v>1576.9</v>
      </c>
    </row>
    <row r="38" spans="1:15" s="2" customFormat="1" ht="12.75" x14ac:dyDescent="0.2">
      <c r="A38" s="45" t="s">
        <v>49</v>
      </c>
      <c r="B38" s="19">
        <v>31.1</v>
      </c>
      <c r="C38" s="19">
        <v>69.5</v>
      </c>
      <c r="D38" s="19">
        <v>109.9</v>
      </c>
      <c r="E38" s="19">
        <v>132.1</v>
      </c>
      <c r="F38" s="19">
        <v>7.7</v>
      </c>
      <c r="G38" s="19">
        <v>2.1</v>
      </c>
      <c r="H38" s="19">
        <v>11.3</v>
      </c>
      <c r="I38" s="19">
        <v>29.8</v>
      </c>
      <c r="J38" s="19">
        <v>17.2</v>
      </c>
      <c r="K38" s="19">
        <v>184.2</v>
      </c>
      <c r="L38" s="19">
        <f>1.4+9</f>
        <v>10.4</v>
      </c>
      <c r="M38" s="19">
        <v>7.5</v>
      </c>
      <c r="N38" s="19">
        <v>963.5</v>
      </c>
      <c r="O38" s="21">
        <f t="shared" si="2"/>
        <v>1576.3000000000002</v>
      </c>
    </row>
    <row r="39" spans="1:15" s="2" customFormat="1" ht="12.75" x14ac:dyDescent="0.2">
      <c r="A39" s="45" t="s">
        <v>50</v>
      </c>
      <c r="B39" s="19">
        <v>30.7</v>
      </c>
      <c r="C39" s="19">
        <v>69.8</v>
      </c>
      <c r="D39" s="19">
        <v>109.1</v>
      </c>
      <c r="E39" s="19">
        <v>137.19999999999999</v>
      </c>
      <c r="F39" s="19">
        <v>7.8</v>
      </c>
      <c r="G39" s="19">
        <v>2.1</v>
      </c>
      <c r="H39" s="19">
        <v>10.8</v>
      </c>
      <c r="I39" s="19">
        <v>29.4</v>
      </c>
      <c r="J39" s="19">
        <v>16.899999999999999</v>
      </c>
      <c r="K39" s="19">
        <v>182.6</v>
      </c>
      <c r="L39" s="19">
        <f>1.3+9</f>
        <v>10.3</v>
      </c>
      <c r="M39" s="19">
        <v>7.4</v>
      </c>
      <c r="N39" s="19">
        <v>959.9</v>
      </c>
      <c r="O39" s="21">
        <f t="shared" si="2"/>
        <v>1574</v>
      </c>
    </row>
    <row r="40" spans="1:15" s="2" customFormat="1" ht="12.75" x14ac:dyDescent="0.2">
      <c r="A40" s="45" t="s">
        <v>51</v>
      </c>
      <c r="B40" s="19">
        <v>30.4</v>
      </c>
      <c r="C40" s="19">
        <v>69.099999999999994</v>
      </c>
      <c r="D40" s="19">
        <v>117.9</v>
      </c>
      <c r="E40" s="19">
        <v>137.30000000000001</v>
      </c>
      <c r="F40" s="19">
        <v>7.8</v>
      </c>
      <c r="G40" s="19">
        <v>2.1</v>
      </c>
      <c r="H40" s="19">
        <v>10.8</v>
      </c>
      <c r="I40" s="19">
        <v>29.4</v>
      </c>
      <c r="J40" s="19">
        <v>14.3</v>
      </c>
      <c r="K40" s="19">
        <v>182.6</v>
      </c>
      <c r="L40" s="19">
        <v>10.3</v>
      </c>
      <c r="M40" s="19">
        <v>7.2</v>
      </c>
      <c r="N40" s="19">
        <v>958.6</v>
      </c>
      <c r="O40" s="21">
        <f t="shared" si="2"/>
        <v>1577.8000000000002</v>
      </c>
    </row>
    <row r="41" spans="1:15" s="2" customFormat="1" ht="12.75" x14ac:dyDescent="0.2">
      <c r="A41" s="45" t="s">
        <v>52</v>
      </c>
      <c r="B41" s="19">
        <v>30.5</v>
      </c>
      <c r="C41" s="19">
        <v>67.8</v>
      </c>
      <c r="D41" s="19">
        <v>120.5</v>
      </c>
      <c r="E41" s="19">
        <v>137.80000000000001</v>
      </c>
      <c r="F41" s="19">
        <v>7.8</v>
      </c>
      <c r="G41" s="19">
        <v>2.2000000000000002</v>
      </c>
      <c r="H41" s="19">
        <v>10.6</v>
      </c>
      <c r="I41" s="19">
        <v>29.6</v>
      </c>
      <c r="J41" s="19">
        <v>14.1</v>
      </c>
      <c r="K41" s="19">
        <v>180.7</v>
      </c>
      <c r="L41" s="19">
        <f>1.2+9</f>
        <v>10.199999999999999</v>
      </c>
      <c r="M41" s="19">
        <v>7.1</v>
      </c>
      <c r="N41" s="19">
        <v>958.5</v>
      </c>
      <c r="O41" s="21">
        <f t="shared" si="2"/>
        <v>1577.4</v>
      </c>
    </row>
    <row r="42" spans="1:15" s="2" customFormat="1" ht="12.75" x14ac:dyDescent="0.2">
      <c r="A42" s="45" t="s">
        <v>59</v>
      </c>
      <c r="B42" s="19">
        <v>30.8</v>
      </c>
      <c r="C42" s="19">
        <v>67.8</v>
      </c>
      <c r="D42" s="19">
        <v>120.4</v>
      </c>
      <c r="E42" s="19">
        <v>138.30000000000001</v>
      </c>
      <c r="F42" s="19">
        <v>7.9</v>
      </c>
      <c r="G42" s="19">
        <v>2.2000000000000002</v>
      </c>
      <c r="H42" s="19">
        <v>10.6</v>
      </c>
      <c r="I42" s="19">
        <v>29.8</v>
      </c>
      <c r="J42" s="19">
        <v>14.1</v>
      </c>
      <c r="K42" s="19">
        <v>180.8</v>
      </c>
      <c r="L42" s="19">
        <f>1.2+9</f>
        <v>10.199999999999999</v>
      </c>
      <c r="M42" s="19">
        <v>6.9</v>
      </c>
      <c r="N42" s="19">
        <v>957.1</v>
      </c>
      <c r="O42" s="21">
        <f t="shared" si="2"/>
        <v>1576.9</v>
      </c>
    </row>
    <row r="43" spans="1:15" s="2" customFormat="1" ht="12.75" x14ac:dyDescent="0.2">
      <c r="A43" s="45" t="s">
        <v>54</v>
      </c>
      <c r="B43" s="19">
        <v>31.5</v>
      </c>
      <c r="C43" s="19">
        <v>67.599999999999994</v>
      </c>
      <c r="D43" s="19">
        <v>122.5</v>
      </c>
      <c r="E43" s="19">
        <v>139.1</v>
      </c>
      <c r="F43" s="19">
        <v>7.6</v>
      </c>
      <c r="G43" s="19">
        <v>1.8</v>
      </c>
      <c r="H43" s="19">
        <v>10.5</v>
      </c>
      <c r="I43" s="19">
        <v>29.3</v>
      </c>
      <c r="J43" s="19">
        <v>12.9</v>
      </c>
      <c r="K43" s="19">
        <v>179.4</v>
      </c>
      <c r="L43" s="19">
        <v>10.199999999999999</v>
      </c>
      <c r="M43" s="19">
        <v>6.3</v>
      </c>
      <c r="N43" s="23">
        <v>1083.0999999999999</v>
      </c>
      <c r="O43" s="21">
        <f t="shared" si="2"/>
        <v>1701.8</v>
      </c>
    </row>
    <row r="44" spans="1:15" s="2" customFormat="1" ht="12.75" x14ac:dyDescent="0.2">
      <c r="A44" s="45" t="s">
        <v>55</v>
      </c>
      <c r="B44" s="19">
        <v>32.6</v>
      </c>
      <c r="C44" s="19">
        <v>67.599999999999994</v>
      </c>
      <c r="D44" s="19">
        <v>124.9</v>
      </c>
      <c r="E44" s="19">
        <v>137.4</v>
      </c>
      <c r="F44" s="19">
        <v>7.6</v>
      </c>
      <c r="G44" s="19">
        <v>2.1</v>
      </c>
      <c r="H44" s="19">
        <v>10.5</v>
      </c>
      <c r="I44" s="19">
        <v>29.3</v>
      </c>
      <c r="J44" s="19">
        <v>13.3</v>
      </c>
      <c r="K44" s="19">
        <v>199.4</v>
      </c>
      <c r="L44" s="19">
        <v>10.199999999999999</v>
      </c>
      <c r="M44" s="19">
        <v>6.2</v>
      </c>
      <c r="N44" s="23">
        <v>1240.5999999999999</v>
      </c>
      <c r="O44" s="21">
        <f t="shared" si="2"/>
        <v>1881.7</v>
      </c>
    </row>
    <row r="45" spans="1:15" s="2" customFormat="1" ht="12.75" x14ac:dyDescent="0.2">
      <c r="A45" s="45" t="s">
        <v>56</v>
      </c>
      <c r="B45" s="19">
        <v>33</v>
      </c>
      <c r="C45" s="19">
        <v>67.7</v>
      </c>
      <c r="D45" s="19">
        <v>127.9</v>
      </c>
      <c r="E45" s="19">
        <v>137.5</v>
      </c>
      <c r="F45" s="19">
        <v>7.8</v>
      </c>
      <c r="G45" s="19">
        <v>2.1</v>
      </c>
      <c r="H45" s="19">
        <v>9.9</v>
      </c>
      <c r="I45" s="19">
        <v>28.7</v>
      </c>
      <c r="J45" s="19">
        <v>12.4</v>
      </c>
      <c r="K45" s="19">
        <v>198.6</v>
      </c>
      <c r="L45" s="19">
        <v>10.1</v>
      </c>
      <c r="M45" s="19">
        <v>6.1</v>
      </c>
      <c r="N45" s="23">
        <v>1056.3</v>
      </c>
      <c r="O45" s="21">
        <f>SUM(B45:N45)</f>
        <v>1698.1</v>
      </c>
    </row>
    <row r="46" spans="1:15" s="2" customFormat="1" ht="15" customHeight="1" x14ac:dyDescent="0.2">
      <c r="A46" s="43">
        <v>2005</v>
      </c>
      <c r="B46" s="22"/>
      <c r="C46" s="22"/>
      <c r="D46" s="22" t="s">
        <v>0</v>
      </c>
      <c r="E46" s="22" t="s">
        <v>0</v>
      </c>
      <c r="F46" s="22" t="s">
        <v>0</v>
      </c>
      <c r="G46" s="22" t="s">
        <v>0</v>
      </c>
      <c r="H46" s="22" t="s">
        <v>0</v>
      </c>
      <c r="I46" s="22" t="s">
        <v>0</v>
      </c>
      <c r="J46" s="22" t="s">
        <v>0</v>
      </c>
      <c r="K46" s="22" t="s">
        <v>0</v>
      </c>
      <c r="L46" s="22" t="s">
        <v>0</v>
      </c>
      <c r="M46" s="22" t="s">
        <v>0</v>
      </c>
      <c r="N46" s="24" t="s">
        <v>0</v>
      </c>
      <c r="O46" s="22"/>
    </row>
    <row r="47" spans="1:15" s="2" customFormat="1" ht="12.75" x14ac:dyDescent="0.2">
      <c r="A47" s="45" t="s">
        <v>57</v>
      </c>
      <c r="B47" s="19">
        <v>31.6</v>
      </c>
      <c r="C47" s="19">
        <v>66.599999999999994</v>
      </c>
      <c r="D47" s="19">
        <v>128.80000000000001</v>
      </c>
      <c r="E47" s="19">
        <v>139.9</v>
      </c>
      <c r="F47" s="19">
        <v>7.8</v>
      </c>
      <c r="G47" s="19">
        <v>2.1</v>
      </c>
      <c r="H47" s="19">
        <v>9.9</v>
      </c>
      <c r="I47" s="19">
        <v>29</v>
      </c>
      <c r="J47" s="19">
        <v>12.1</v>
      </c>
      <c r="K47" s="19">
        <v>228.6</v>
      </c>
      <c r="L47" s="19">
        <v>10.1</v>
      </c>
      <c r="M47" s="19">
        <v>5.9</v>
      </c>
      <c r="N47" s="23">
        <v>1075.2</v>
      </c>
      <c r="O47" s="21">
        <f t="shared" ref="O47:O57" si="3">SUM(B47:N47)</f>
        <v>1747.6</v>
      </c>
    </row>
    <row r="48" spans="1:15" s="2" customFormat="1" ht="12.75" x14ac:dyDescent="0.2">
      <c r="A48" s="45" t="s">
        <v>58</v>
      </c>
      <c r="B48" s="19">
        <v>32.200000000000003</v>
      </c>
      <c r="C48" s="19">
        <v>65.099999999999994</v>
      </c>
      <c r="D48" s="19">
        <v>129.6</v>
      </c>
      <c r="E48" s="19">
        <v>141.4</v>
      </c>
      <c r="F48" s="19">
        <v>7.8</v>
      </c>
      <c r="G48" s="19">
        <v>2.1</v>
      </c>
      <c r="H48" s="19">
        <v>9.6999999999999993</v>
      </c>
      <c r="I48" s="19">
        <v>29</v>
      </c>
      <c r="J48" s="19">
        <v>12.3</v>
      </c>
      <c r="K48" s="19">
        <v>224.8</v>
      </c>
      <c r="L48" s="19">
        <v>10.1</v>
      </c>
      <c r="M48" s="19">
        <v>5.7</v>
      </c>
      <c r="N48" s="23">
        <v>1086</v>
      </c>
      <c r="O48" s="21">
        <f t="shared" si="3"/>
        <v>1755.8000000000002</v>
      </c>
    </row>
    <row r="49" spans="1:15" s="2" customFormat="1" ht="12.75" x14ac:dyDescent="0.2">
      <c r="A49" s="45" t="s">
        <v>47</v>
      </c>
      <c r="B49" s="19">
        <v>31.4</v>
      </c>
      <c r="C49" s="19">
        <v>65.099999999999994</v>
      </c>
      <c r="D49" s="19">
        <v>131.1</v>
      </c>
      <c r="E49" s="19">
        <v>141.30000000000001</v>
      </c>
      <c r="F49" s="19">
        <v>7.8</v>
      </c>
      <c r="G49" s="19">
        <v>2.1</v>
      </c>
      <c r="H49" s="19">
        <v>9.6999999999999993</v>
      </c>
      <c r="I49" s="19">
        <v>29.1</v>
      </c>
      <c r="J49" s="19">
        <v>12</v>
      </c>
      <c r="K49" s="19">
        <v>225.7</v>
      </c>
      <c r="L49" s="19">
        <v>10.1</v>
      </c>
      <c r="M49" s="19">
        <v>5.6</v>
      </c>
      <c r="N49" s="23">
        <v>1360</v>
      </c>
      <c r="O49" s="21">
        <f t="shared" si="3"/>
        <v>2031</v>
      </c>
    </row>
    <row r="50" spans="1:15" s="2" customFormat="1" ht="12.75" x14ac:dyDescent="0.2">
      <c r="A50" s="45" t="s">
        <v>48</v>
      </c>
      <c r="B50" s="19">
        <v>31.2</v>
      </c>
      <c r="C50" s="19">
        <v>64.900000000000006</v>
      </c>
      <c r="D50" s="19">
        <v>131.5</v>
      </c>
      <c r="E50" s="19">
        <v>141.5</v>
      </c>
      <c r="F50" s="19">
        <v>7.6</v>
      </c>
      <c r="G50" s="19">
        <v>1.7</v>
      </c>
      <c r="H50" s="19">
        <v>9.6999999999999993</v>
      </c>
      <c r="I50" s="19">
        <v>28.6</v>
      </c>
      <c r="J50" s="19">
        <v>11.7</v>
      </c>
      <c r="K50" s="19">
        <v>224.3</v>
      </c>
      <c r="L50" s="19">
        <v>10.1</v>
      </c>
      <c r="M50" s="19">
        <v>5</v>
      </c>
      <c r="N50" s="23">
        <v>1270.0999999999999</v>
      </c>
      <c r="O50" s="21">
        <f t="shared" si="3"/>
        <v>1937.9</v>
      </c>
    </row>
    <row r="51" spans="1:15" s="2" customFormat="1" ht="12.75" x14ac:dyDescent="0.2">
      <c r="A51" s="45" t="s">
        <v>49</v>
      </c>
      <c r="B51" s="19">
        <v>29.9</v>
      </c>
      <c r="C51" s="19">
        <v>64.3</v>
      </c>
      <c r="D51" s="19">
        <v>133.19999999999999</v>
      </c>
      <c r="E51" s="19">
        <v>141.69999999999999</v>
      </c>
      <c r="F51" s="19">
        <v>7.6</v>
      </c>
      <c r="G51" s="19">
        <v>1.7</v>
      </c>
      <c r="H51" s="19">
        <v>9.6</v>
      </c>
      <c r="I51" s="19">
        <v>28.6</v>
      </c>
      <c r="J51" s="19">
        <v>11</v>
      </c>
      <c r="K51" s="19">
        <v>219.3</v>
      </c>
      <c r="L51" s="19">
        <v>10.1</v>
      </c>
      <c r="M51" s="19">
        <v>4.9000000000000004</v>
      </c>
      <c r="N51" s="23">
        <v>1269.5999999999999</v>
      </c>
      <c r="O51" s="21">
        <f t="shared" si="3"/>
        <v>1931.5</v>
      </c>
    </row>
    <row r="52" spans="1:15" s="2" customFormat="1" ht="12.75" x14ac:dyDescent="0.2">
      <c r="A52" s="45" t="s">
        <v>50</v>
      </c>
      <c r="B52" s="19">
        <v>29.3</v>
      </c>
      <c r="C52" s="19">
        <v>64.599999999999994</v>
      </c>
      <c r="D52" s="19">
        <v>133</v>
      </c>
      <c r="E52" s="19">
        <v>141.80000000000001</v>
      </c>
      <c r="F52" s="19">
        <v>7.6</v>
      </c>
      <c r="G52" s="19">
        <v>1.7</v>
      </c>
      <c r="H52" s="19">
        <v>9</v>
      </c>
      <c r="I52" s="19">
        <v>28.6</v>
      </c>
      <c r="J52" s="19">
        <v>9.9</v>
      </c>
      <c r="K52" s="19">
        <v>222.9</v>
      </c>
      <c r="L52" s="19">
        <v>10</v>
      </c>
      <c r="M52" s="19">
        <v>4.5999999999999996</v>
      </c>
      <c r="N52" s="23">
        <v>1208</v>
      </c>
      <c r="O52" s="21">
        <f t="shared" si="3"/>
        <v>1871</v>
      </c>
    </row>
    <row r="53" spans="1:15" s="2" customFormat="1" ht="12.75" x14ac:dyDescent="0.2">
      <c r="A53" s="45" t="s">
        <v>51</v>
      </c>
      <c r="B53" s="19">
        <v>29.1</v>
      </c>
      <c r="C53" s="19">
        <v>64</v>
      </c>
      <c r="D53" s="19">
        <v>133.69999999999999</v>
      </c>
      <c r="E53" s="19">
        <v>141.30000000000001</v>
      </c>
      <c r="F53" s="19">
        <v>7.6</v>
      </c>
      <c r="G53" s="19">
        <v>1.7</v>
      </c>
      <c r="H53" s="19">
        <v>9</v>
      </c>
      <c r="I53" s="19">
        <v>28.1</v>
      </c>
      <c r="J53" s="19">
        <v>9.6</v>
      </c>
      <c r="K53" s="19">
        <v>222.9</v>
      </c>
      <c r="L53" s="19">
        <v>9.9</v>
      </c>
      <c r="M53" s="19">
        <v>4.2</v>
      </c>
      <c r="N53" s="23">
        <v>1207.5</v>
      </c>
      <c r="O53" s="21">
        <f t="shared" si="3"/>
        <v>1868.6000000000001</v>
      </c>
    </row>
    <row r="54" spans="1:15" s="2" customFormat="1" ht="12.75" x14ac:dyDescent="0.2">
      <c r="A54" s="45" t="s">
        <v>52</v>
      </c>
      <c r="B54" s="19">
        <v>29.2</v>
      </c>
      <c r="C54" s="19">
        <v>62.5</v>
      </c>
      <c r="D54" s="19">
        <v>135.4</v>
      </c>
      <c r="E54" s="19">
        <v>142.1</v>
      </c>
      <c r="F54" s="19">
        <v>7.6</v>
      </c>
      <c r="G54" s="19">
        <v>1.7</v>
      </c>
      <c r="H54" s="19">
        <v>8.9</v>
      </c>
      <c r="I54" s="19">
        <v>28.1</v>
      </c>
      <c r="J54" s="19">
        <v>9.6999999999999993</v>
      </c>
      <c r="K54" s="19">
        <v>219</v>
      </c>
      <c r="L54" s="19">
        <v>9.9</v>
      </c>
      <c r="M54" s="19">
        <v>4.0999999999999996</v>
      </c>
      <c r="N54" s="23">
        <v>1207.4000000000001</v>
      </c>
      <c r="O54" s="21">
        <f t="shared" si="3"/>
        <v>1865.6000000000001</v>
      </c>
    </row>
    <row r="55" spans="1:15" s="2" customFormat="1" ht="12.75" x14ac:dyDescent="0.2">
      <c r="A55" s="45" t="s">
        <v>59</v>
      </c>
      <c r="B55" s="19">
        <v>28.5</v>
      </c>
      <c r="C55" s="19">
        <v>62.9</v>
      </c>
      <c r="D55" s="19">
        <v>135.69999999999999</v>
      </c>
      <c r="E55" s="19">
        <v>141.9</v>
      </c>
      <c r="F55" s="19">
        <v>7.6</v>
      </c>
      <c r="G55" s="19">
        <v>1.3</v>
      </c>
      <c r="H55" s="19">
        <v>8.9</v>
      </c>
      <c r="I55" s="19">
        <v>28.1</v>
      </c>
      <c r="J55" s="19">
        <v>9</v>
      </c>
      <c r="K55" s="19">
        <v>249</v>
      </c>
      <c r="L55" s="19">
        <v>9.9</v>
      </c>
      <c r="M55" s="19">
        <v>4</v>
      </c>
      <c r="N55" s="23">
        <v>1191.8</v>
      </c>
      <c r="O55" s="21">
        <f t="shared" si="3"/>
        <v>1878.6</v>
      </c>
    </row>
    <row r="56" spans="1:15" s="2" customFormat="1" ht="12.75" x14ac:dyDescent="0.2">
      <c r="A56" s="45" t="s">
        <v>54</v>
      </c>
      <c r="B56" s="19">
        <v>28.5</v>
      </c>
      <c r="C56" s="19">
        <v>62.9</v>
      </c>
      <c r="D56" s="19">
        <f>136.8+34.9</f>
        <v>171.70000000000002</v>
      </c>
      <c r="E56" s="19">
        <v>142.19999999999999</v>
      </c>
      <c r="F56" s="19">
        <v>7.4</v>
      </c>
      <c r="G56" s="19">
        <v>1.8</v>
      </c>
      <c r="H56" s="19">
        <v>8.6999999999999993</v>
      </c>
      <c r="I56" s="19">
        <v>27.7</v>
      </c>
      <c r="J56" s="19">
        <v>9.1</v>
      </c>
      <c r="K56" s="19">
        <v>248.1</v>
      </c>
      <c r="L56" s="19">
        <v>9.9</v>
      </c>
      <c r="M56" s="19">
        <v>3.2</v>
      </c>
      <c r="N56" s="23">
        <v>1158.8</v>
      </c>
      <c r="O56" s="21">
        <f t="shared" si="3"/>
        <v>1880</v>
      </c>
    </row>
    <row r="57" spans="1:15" s="2" customFormat="1" ht="12.75" x14ac:dyDescent="0.2">
      <c r="A57" s="45" t="s">
        <v>55</v>
      </c>
      <c r="B57" s="19">
        <v>27.9</v>
      </c>
      <c r="C57" s="19">
        <v>62.6</v>
      </c>
      <c r="D57" s="19">
        <f>139.5+34.9</f>
        <v>174.4</v>
      </c>
      <c r="E57" s="19">
        <v>141.69999999999999</v>
      </c>
      <c r="F57" s="19">
        <v>7.2</v>
      </c>
      <c r="G57" s="19">
        <v>2</v>
      </c>
      <c r="H57" s="19">
        <v>8.6999999999999993</v>
      </c>
      <c r="I57" s="19">
        <v>27.7</v>
      </c>
      <c r="J57" s="19">
        <v>8.8000000000000007</v>
      </c>
      <c r="K57" s="19">
        <v>247.6</v>
      </c>
      <c r="L57" s="19">
        <v>9.9</v>
      </c>
      <c r="M57" s="19">
        <v>3.1</v>
      </c>
      <c r="N57" s="23">
        <v>1151.2</v>
      </c>
      <c r="O57" s="21">
        <f t="shared" si="3"/>
        <v>1872.8</v>
      </c>
    </row>
    <row r="58" spans="1:15" s="2" customFormat="1" ht="12.75" x14ac:dyDescent="0.2">
      <c r="A58" s="45" t="s">
        <v>56</v>
      </c>
      <c r="B58" s="19">
        <v>27.7</v>
      </c>
      <c r="C58" s="19">
        <v>62.6</v>
      </c>
      <c r="D58" s="19">
        <v>173.9</v>
      </c>
      <c r="E58" s="19">
        <v>142</v>
      </c>
      <c r="F58" s="19">
        <v>7.2</v>
      </c>
      <c r="G58" s="19">
        <v>2</v>
      </c>
      <c r="H58" s="19">
        <v>8.1999999999999993</v>
      </c>
      <c r="I58" s="19">
        <v>27.2</v>
      </c>
      <c r="J58" s="19">
        <v>7.8</v>
      </c>
      <c r="K58" s="19">
        <v>246.1</v>
      </c>
      <c r="L58" s="19">
        <v>9.8000000000000007</v>
      </c>
      <c r="M58" s="19">
        <v>3</v>
      </c>
      <c r="N58" s="23">
        <v>1147.7</v>
      </c>
      <c r="O58" s="21">
        <f>SUM(B58:N58)</f>
        <v>1865.1999999999998</v>
      </c>
    </row>
    <row r="59" spans="1:15" s="2" customFormat="1" ht="12.75" x14ac:dyDescent="0.2">
      <c r="A59" s="43">
        <v>2006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4"/>
      <c r="O59" s="22"/>
    </row>
    <row r="60" spans="1:15" s="2" customFormat="1" ht="12.75" x14ac:dyDescent="0.2">
      <c r="A60" s="45" t="s">
        <v>57</v>
      </c>
      <c r="B60" s="19">
        <v>28.3</v>
      </c>
      <c r="C60" s="19">
        <v>61.4</v>
      </c>
      <c r="D60" s="19">
        <v>174.2</v>
      </c>
      <c r="E60" s="19">
        <v>140.1</v>
      </c>
      <c r="F60" s="19">
        <v>7.2</v>
      </c>
      <c r="G60" s="19">
        <v>2</v>
      </c>
      <c r="H60" s="19">
        <v>8</v>
      </c>
      <c r="I60" s="19">
        <v>27.1</v>
      </c>
      <c r="J60" s="19">
        <v>7.9</v>
      </c>
      <c r="K60" s="19">
        <v>276.10000000000002</v>
      </c>
      <c r="L60" s="19">
        <v>35.299999999999997</v>
      </c>
      <c r="M60" s="19">
        <v>1</v>
      </c>
      <c r="N60" s="23">
        <v>1196.0999999999999</v>
      </c>
      <c r="O60" s="21">
        <f>SUM(B60:N60)</f>
        <v>1964.6999999999998</v>
      </c>
    </row>
    <row r="61" spans="1:15" s="2" customFormat="1" ht="12.75" x14ac:dyDescent="0.2">
      <c r="A61" s="45" t="s">
        <v>58</v>
      </c>
      <c r="B61" s="19">
        <v>27.7</v>
      </c>
      <c r="C61" s="19">
        <v>59.9</v>
      </c>
      <c r="D61" s="19">
        <v>174.6</v>
      </c>
      <c r="E61" s="19">
        <v>140</v>
      </c>
      <c r="F61" s="19">
        <v>7.2</v>
      </c>
      <c r="G61" s="19">
        <v>2</v>
      </c>
      <c r="H61" s="19">
        <v>7.9</v>
      </c>
      <c r="I61" s="19">
        <v>27.1</v>
      </c>
      <c r="J61" s="19">
        <v>7.8</v>
      </c>
      <c r="K61" s="19">
        <v>272.10000000000002</v>
      </c>
      <c r="L61" s="19">
        <v>35.200000000000003</v>
      </c>
      <c r="M61" s="19">
        <v>0.9</v>
      </c>
      <c r="N61" s="23">
        <v>1195.7</v>
      </c>
      <c r="O61" s="21">
        <f t="shared" ref="O61:O71" si="4">SUM(B61:N61)</f>
        <v>1958.1</v>
      </c>
    </row>
    <row r="62" spans="1:15" s="2" customFormat="1" ht="12.75" x14ac:dyDescent="0.2">
      <c r="A62" s="45" t="s">
        <v>47</v>
      </c>
      <c r="B62" s="19">
        <v>28</v>
      </c>
      <c r="C62" s="19">
        <v>59.9</v>
      </c>
      <c r="D62" s="19">
        <v>174.1</v>
      </c>
      <c r="E62" s="19">
        <v>139.9</v>
      </c>
      <c r="F62" s="19">
        <v>7.2</v>
      </c>
      <c r="G62" s="19">
        <v>2</v>
      </c>
      <c r="H62" s="19">
        <v>7.9</v>
      </c>
      <c r="I62" s="19">
        <v>27.2</v>
      </c>
      <c r="J62" s="19">
        <v>7.8</v>
      </c>
      <c r="K62" s="19">
        <v>272.10000000000002</v>
      </c>
      <c r="L62" s="19">
        <v>32.200000000000003</v>
      </c>
      <c r="M62" s="19">
        <v>0.8</v>
      </c>
      <c r="N62" s="23">
        <v>1169.4000000000001</v>
      </c>
      <c r="O62" s="21">
        <f t="shared" si="4"/>
        <v>1928.5</v>
      </c>
    </row>
    <row r="63" spans="1:15" s="2" customFormat="1" ht="12.75" x14ac:dyDescent="0.2">
      <c r="A63" s="45" t="s">
        <v>48</v>
      </c>
      <c r="B63" s="19">
        <v>28.8</v>
      </c>
      <c r="C63" s="19">
        <v>58.9</v>
      </c>
      <c r="D63" s="19">
        <v>171</v>
      </c>
      <c r="E63" s="19">
        <v>140.5</v>
      </c>
      <c r="F63" s="19">
        <v>7</v>
      </c>
      <c r="G63" s="19">
        <v>1.8</v>
      </c>
      <c r="H63" s="19">
        <v>7.7</v>
      </c>
      <c r="I63" s="19">
        <v>26.8</v>
      </c>
      <c r="J63" s="19">
        <v>7.5</v>
      </c>
      <c r="K63" s="19">
        <v>270.8</v>
      </c>
      <c r="L63" s="19">
        <v>31.6</v>
      </c>
      <c r="M63" s="19">
        <v>0.6</v>
      </c>
      <c r="N63" s="23">
        <v>1166.2</v>
      </c>
      <c r="O63" s="21">
        <f t="shared" si="4"/>
        <v>1919.2</v>
      </c>
    </row>
    <row r="64" spans="1:15" s="2" customFormat="1" ht="12.75" x14ac:dyDescent="0.2">
      <c r="A64" s="45" t="s">
        <v>49</v>
      </c>
      <c r="B64" s="19">
        <v>29.6</v>
      </c>
      <c r="C64" s="19">
        <v>58.3</v>
      </c>
      <c r="D64" s="19">
        <v>171</v>
      </c>
      <c r="E64" s="19">
        <v>138.9</v>
      </c>
      <c r="F64" s="19">
        <v>6.8</v>
      </c>
      <c r="G64" s="19">
        <v>1.8</v>
      </c>
      <c r="H64" s="19">
        <v>7.7</v>
      </c>
      <c r="I64" s="19">
        <v>27.1</v>
      </c>
      <c r="J64" s="19">
        <v>7.8</v>
      </c>
      <c r="K64" s="19">
        <v>270.3</v>
      </c>
      <c r="L64" s="19">
        <v>31.6</v>
      </c>
      <c r="M64" s="19">
        <v>0.6</v>
      </c>
      <c r="N64" s="23">
        <v>1167.5</v>
      </c>
      <c r="O64" s="21">
        <f t="shared" si="4"/>
        <v>1919</v>
      </c>
    </row>
    <row r="65" spans="1:15" s="2" customFormat="1" ht="12.75" x14ac:dyDescent="0.2">
      <c r="A65" s="45" t="s">
        <v>50</v>
      </c>
      <c r="B65" s="19">
        <v>28.9</v>
      </c>
      <c r="C65" s="19">
        <v>58.4</v>
      </c>
      <c r="D65" s="19">
        <v>169.7</v>
      </c>
      <c r="E65" s="19">
        <v>139</v>
      </c>
      <c r="F65" s="19">
        <v>6.8</v>
      </c>
      <c r="G65" s="19">
        <v>1.8</v>
      </c>
      <c r="H65" s="19">
        <v>7.2</v>
      </c>
      <c r="I65" s="19">
        <v>26.5</v>
      </c>
      <c r="J65" s="19">
        <v>6.5</v>
      </c>
      <c r="K65" s="19">
        <v>268.7</v>
      </c>
      <c r="L65" s="19">
        <v>33</v>
      </c>
      <c r="M65" s="19">
        <v>0.6</v>
      </c>
      <c r="N65" s="23">
        <v>1162.7</v>
      </c>
      <c r="O65" s="21">
        <f t="shared" si="4"/>
        <v>1909.8000000000002</v>
      </c>
    </row>
    <row r="66" spans="1:15" s="2" customFormat="1" ht="12.75" x14ac:dyDescent="0.2">
      <c r="A66" s="45" t="s">
        <v>51</v>
      </c>
      <c r="B66" s="19">
        <v>28.9</v>
      </c>
      <c r="C66" s="19">
        <v>57.9</v>
      </c>
      <c r="D66" s="19">
        <v>173</v>
      </c>
      <c r="E66" s="19">
        <v>138.19999999999999</v>
      </c>
      <c r="F66" s="19">
        <v>6.8</v>
      </c>
      <c r="G66" s="19">
        <v>1.8</v>
      </c>
      <c r="H66" s="19">
        <v>7.1</v>
      </c>
      <c r="I66" s="19">
        <v>26.5</v>
      </c>
      <c r="J66" s="19">
        <v>6.6</v>
      </c>
      <c r="K66" s="19">
        <v>268.7</v>
      </c>
      <c r="L66" s="19">
        <v>82.1</v>
      </c>
      <c r="M66" s="19">
        <v>0.4</v>
      </c>
      <c r="N66" s="23">
        <v>1160.2</v>
      </c>
      <c r="O66" s="21">
        <f t="shared" si="4"/>
        <v>1958.2</v>
      </c>
    </row>
    <row r="67" spans="1:15" s="2" customFormat="1" ht="12.75" x14ac:dyDescent="0.2">
      <c r="A67" s="45" t="s">
        <v>52</v>
      </c>
      <c r="B67" s="19">
        <v>29.1</v>
      </c>
      <c r="C67" s="19">
        <v>56.3</v>
      </c>
      <c r="D67" s="19">
        <v>175</v>
      </c>
      <c r="E67" s="19">
        <v>137.9</v>
      </c>
      <c r="F67" s="19">
        <v>6.8</v>
      </c>
      <c r="G67" s="19">
        <v>1.8</v>
      </c>
      <c r="H67" s="19">
        <v>6.9</v>
      </c>
      <c r="I67" s="19">
        <v>26.5</v>
      </c>
      <c r="J67" s="19">
        <v>6.8</v>
      </c>
      <c r="K67" s="19">
        <v>264.8</v>
      </c>
      <c r="L67" s="19">
        <v>81.2</v>
      </c>
      <c r="M67" s="19">
        <v>0.4</v>
      </c>
      <c r="N67" s="23">
        <v>1149</v>
      </c>
      <c r="O67" s="21">
        <f t="shared" si="4"/>
        <v>1942.5</v>
      </c>
    </row>
    <row r="68" spans="1:15" s="2" customFormat="1" ht="12.75" x14ac:dyDescent="0.2">
      <c r="A68" s="45" t="s">
        <v>59</v>
      </c>
      <c r="B68" s="19">
        <v>28.3</v>
      </c>
      <c r="C68" s="19">
        <v>56.2</v>
      </c>
      <c r="D68" s="19">
        <v>174.2</v>
      </c>
      <c r="E68" s="19">
        <v>138.69999999999999</v>
      </c>
      <c r="F68" s="19">
        <v>6.8</v>
      </c>
      <c r="G68" s="19">
        <v>1.8</v>
      </c>
      <c r="H68" s="19">
        <v>6.9</v>
      </c>
      <c r="I68" s="19">
        <v>26.2</v>
      </c>
      <c r="J68" s="19">
        <v>6.6</v>
      </c>
      <c r="K68" s="19">
        <v>264.8</v>
      </c>
      <c r="L68" s="19">
        <v>78.5</v>
      </c>
      <c r="M68" s="19">
        <v>0.4</v>
      </c>
      <c r="N68" s="23">
        <v>1130.8</v>
      </c>
      <c r="O68" s="21">
        <f t="shared" si="4"/>
        <v>1920.1999999999998</v>
      </c>
    </row>
    <row r="69" spans="1:15" s="2" customFormat="1" ht="12.75" x14ac:dyDescent="0.2">
      <c r="A69" s="45" t="s">
        <v>54</v>
      </c>
      <c r="B69" s="19">
        <v>28.3</v>
      </c>
      <c r="C69" s="19">
        <v>55.3</v>
      </c>
      <c r="D69" s="19">
        <v>173.9</v>
      </c>
      <c r="E69" s="19">
        <v>139</v>
      </c>
      <c r="F69" s="19">
        <v>6.7</v>
      </c>
      <c r="G69" s="19">
        <v>1.7</v>
      </c>
      <c r="H69" s="19">
        <v>6.8</v>
      </c>
      <c r="I69" s="19">
        <v>26.2</v>
      </c>
      <c r="J69" s="19">
        <v>6.1</v>
      </c>
      <c r="K69" s="19">
        <v>263.39999999999998</v>
      </c>
      <c r="L69" s="19">
        <v>77.599999999999994</v>
      </c>
      <c r="M69" s="19">
        <v>0.2</v>
      </c>
      <c r="N69" s="23">
        <v>1122.7</v>
      </c>
      <c r="O69" s="21">
        <f t="shared" si="4"/>
        <v>1907.9</v>
      </c>
    </row>
    <row r="70" spans="1:15" s="2" customFormat="1" ht="12.75" x14ac:dyDescent="0.2">
      <c r="A70" s="45" t="s">
        <v>55</v>
      </c>
      <c r="B70" s="19">
        <v>29.3</v>
      </c>
      <c r="C70" s="19">
        <v>54.6</v>
      </c>
      <c r="D70" s="19">
        <v>174.2</v>
      </c>
      <c r="E70" s="19">
        <v>137.6</v>
      </c>
      <c r="F70" s="19">
        <v>6.5</v>
      </c>
      <c r="G70" s="19">
        <v>1.7</v>
      </c>
      <c r="H70" s="19">
        <v>6.8</v>
      </c>
      <c r="I70" s="19">
        <v>25.6</v>
      </c>
      <c r="J70" s="19">
        <v>6.3</v>
      </c>
      <c r="K70" s="19">
        <v>262.89999999999998</v>
      </c>
      <c r="L70" s="19">
        <v>77.599999999999994</v>
      </c>
      <c r="M70" s="19">
        <v>0.2</v>
      </c>
      <c r="N70" s="23">
        <v>1124.4000000000001</v>
      </c>
      <c r="O70" s="21">
        <f t="shared" si="4"/>
        <v>1907.7000000000003</v>
      </c>
    </row>
    <row r="71" spans="1:15" s="2" customFormat="1" ht="12.75" x14ac:dyDescent="0.2">
      <c r="A71" s="45" t="s">
        <v>56</v>
      </c>
      <c r="B71" s="19">
        <v>28.9</v>
      </c>
      <c r="C71" s="19">
        <v>54.6</v>
      </c>
      <c r="D71" s="19">
        <v>172.5</v>
      </c>
      <c r="E71" s="19">
        <v>159</v>
      </c>
      <c r="F71" s="19">
        <v>6.5</v>
      </c>
      <c r="G71" s="19">
        <v>1.7</v>
      </c>
      <c r="H71" s="19">
        <v>6.2</v>
      </c>
      <c r="I71" s="19">
        <v>25.1</v>
      </c>
      <c r="J71" s="19">
        <v>5.0999999999999996</v>
      </c>
      <c r="K71" s="19">
        <v>261.39999999999998</v>
      </c>
      <c r="L71" s="19">
        <v>127.4</v>
      </c>
      <c r="M71" s="19">
        <v>0.2</v>
      </c>
      <c r="N71" s="23">
        <v>1121.7</v>
      </c>
      <c r="O71" s="21">
        <f t="shared" si="4"/>
        <v>1970.3000000000002</v>
      </c>
    </row>
    <row r="72" spans="1:15" s="2" customFormat="1" ht="12.75" x14ac:dyDescent="0.2">
      <c r="A72" s="43">
        <v>2007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</row>
    <row r="73" spans="1:15" s="2" customFormat="1" ht="12.75" x14ac:dyDescent="0.2">
      <c r="A73" s="45" t="s">
        <v>57</v>
      </c>
      <c r="B73" s="19">
        <v>28.4</v>
      </c>
      <c r="C73" s="19">
        <v>52.2</v>
      </c>
      <c r="D73" s="19">
        <v>172.6</v>
      </c>
      <c r="E73" s="19">
        <v>158.4</v>
      </c>
      <c r="F73" s="19">
        <v>6.5</v>
      </c>
      <c r="G73" s="19">
        <v>1.6</v>
      </c>
      <c r="H73" s="19">
        <v>6</v>
      </c>
      <c r="I73" s="19">
        <v>25.1</v>
      </c>
      <c r="J73" s="19">
        <v>5</v>
      </c>
      <c r="K73" s="19">
        <v>281.39999999999998</v>
      </c>
      <c r="L73" s="19">
        <v>127.1</v>
      </c>
      <c r="M73" s="19">
        <v>0</v>
      </c>
      <c r="N73" s="23">
        <v>1122</v>
      </c>
      <c r="O73" s="21">
        <f>SUM(B73:N73)</f>
        <v>1986.3000000000002</v>
      </c>
    </row>
    <row r="74" spans="1:15" s="2" customFormat="1" ht="12.75" x14ac:dyDescent="0.2">
      <c r="A74" s="45" t="s">
        <v>58</v>
      </c>
      <c r="B74" s="19">
        <v>28.9</v>
      </c>
      <c r="C74" s="19">
        <v>52.2</v>
      </c>
      <c r="D74" s="19">
        <v>172.8</v>
      </c>
      <c r="E74" s="19">
        <v>158.80000000000001</v>
      </c>
      <c r="F74" s="19">
        <v>6.5</v>
      </c>
      <c r="G74" s="19">
        <v>1.6</v>
      </c>
      <c r="H74" s="19">
        <v>6</v>
      </c>
      <c r="I74" s="19">
        <v>25.1</v>
      </c>
      <c r="J74" s="19">
        <v>5</v>
      </c>
      <c r="K74" s="19">
        <v>277.39999999999998</v>
      </c>
      <c r="L74" s="19">
        <v>26.2</v>
      </c>
      <c r="M74" s="19">
        <v>0</v>
      </c>
      <c r="N74" s="23">
        <v>1169.7</v>
      </c>
      <c r="O74" s="21">
        <f t="shared" ref="O74:O97" si="5">SUM(B74:N74)</f>
        <v>1930.2000000000003</v>
      </c>
    </row>
    <row r="75" spans="1:15" s="2" customFormat="1" ht="12.75" x14ac:dyDescent="0.2">
      <c r="A75" s="45" t="s">
        <v>47</v>
      </c>
      <c r="B75" s="19">
        <v>28.8</v>
      </c>
      <c r="C75" s="19">
        <v>52.2</v>
      </c>
      <c r="D75" s="19">
        <v>171.6</v>
      </c>
      <c r="E75" s="19">
        <v>159.4</v>
      </c>
      <c r="F75" s="19">
        <v>6.5</v>
      </c>
      <c r="G75" s="19">
        <v>1.6</v>
      </c>
      <c r="H75" s="19">
        <v>6</v>
      </c>
      <c r="I75" s="19">
        <v>25.1</v>
      </c>
      <c r="J75" s="19">
        <v>5.0999999999999996</v>
      </c>
      <c r="K75" s="19">
        <v>277.39999999999998</v>
      </c>
      <c r="L75" s="19">
        <v>23.2</v>
      </c>
      <c r="M75" s="19">
        <v>0</v>
      </c>
      <c r="N75" s="23">
        <v>1167.0999999999999</v>
      </c>
      <c r="O75" s="21">
        <f t="shared" si="5"/>
        <v>1924</v>
      </c>
    </row>
    <row r="76" spans="1:15" s="2" customFormat="1" ht="12.75" x14ac:dyDescent="0.2">
      <c r="A76" s="45" t="s">
        <v>48</v>
      </c>
      <c r="B76" s="19">
        <v>29.3</v>
      </c>
      <c r="C76" s="19">
        <v>51.2</v>
      </c>
      <c r="D76" s="19">
        <v>170.7</v>
      </c>
      <c r="E76" s="19">
        <v>160.6</v>
      </c>
      <c r="F76" s="19">
        <v>6.3</v>
      </c>
      <c r="G76" s="19">
        <v>1.7</v>
      </c>
      <c r="H76" s="19">
        <v>5.8</v>
      </c>
      <c r="I76" s="19">
        <v>24.8</v>
      </c>
      <c r="J76" s="19">
        <v>4.5</v>
      </c>
      <c r="K76" s="19">
        <v>276.10000000000002</v>
      </c>
      <c r="L76" s="19">
        <v>22.6</v>
      </c>
      <c r="M76" s="19">
        <v>0</v>
      </c>
      <c r="N76" s="23">
        <v>1167.0999999999999</v>
      </c>
      <c r="O76" s="21">
        <f t="shared" si="5"/>
        <v>1920.6999999999998</v>
      </c>
    </row>
    <row r="77" spans="1:15" s="2" customFormat="1" ht="12.75" x14ac:dyDescent="0.2">
      <c r="A77" s="45" t="s">
        <v>49</v>
      </c>
      <c r="B77" s="19">
        <v>29</v>
      </c>
      <c r="C77" s="19">
        <v>50.5</v>
      </c>
      <c r="D77" s="19">
        <v>168.6</v>
      </c>
      <c r="E77" s="19">
        <v>159</v>
      </c>
      <c r="F77" s="19">
        <v>6.1</v>
      </c>
      <c r="G77" s="19">
        <v>1.4</v>
      </c>
      <c r="H77" s="19">
        <v>5.8</v>
      </c>
      <c r="I77" s="19">
        <v>24.8</v>
      </c>
      <c r="J77" s="19">
        <v>4.4000000000000004</v>
      </c>
      <c r="K77" s="19">
        <v>275.60000000000002</v>
      </c>
      <c r="L77" s="19">
        <v>27.4</v>
      </c>
      <c r="M77" s="19">
        <v>0</v>
      </c>
      <c r="N77" s="23">
        <v>1167.0999999999999</v>
      </c>
      <c r="O77" s="21">
        <f t="shared" si="5"/>
        <v>1919.6999999999998</v>
      </c>
    </row>
    <row r="78" spans="1:15" s="2" customFormat="1" ht="12.75" x14ac:dyDescent="0.2">
      <c r="A78" s="45" t="s">
        <v>50</v>
      </c>
      <c r="B78" s="19">
        <v>28.7</v>
      </c>
      <c r="C78" s="19">
        <v>50.5</v>
      </c>
      <c r="D78" s="19">
        <v>166</v>
      </c>
      <c r="E78" s="19">
        <v>160.80000000000001</v>
      </c>
      <c r="F78" s="19">
        <v>7.3</v>
      </c>
      <c r="G78" s="19">
        <v>1.5</v>
      </c>
      <c r="H78" s="19">
        <v>5.3</v>
      </c>
      <c r="I78" s="19">
        <v>24.2</v>
      </c>
      <c r="J78" s="19">
        <v>3.2</v>
      </c>
      <c r="K78" s="19">
        <v>274</v>
      </c>
      <c r="L78" s="19">
        <v>27</v>
      </c>
      <c r="M78" s="19">
        <v>0</v>
      </c>
      <c r="N78" s="23">
        <v>1164.8</v>
      </c>
      <c r="O78" s="21">
        <f t="shared" si="5"/>
        <v>1913.3</v>
      </c>
    </row>
    <row r="79" spans="1:15" s="2" customFormat="1" ht="12.75" x14ac:dyDescent="0.2">
      <c r="A79" s="45" t="s">
        <v>51</v>
      </c>
      <c r="B79" s="19">
        <v>28.6</v>
      </c>
      <c r="C79" s="19">
        <v>48.3</v>
      </c>
      <c r="D79" s="19">
        <v>161.19999999999999</v>
      </c>
      <c r="E79" s="19">
        <v>160.6</v>
      </c>
      <c r="F79" s="19">
        <v>7.3</v>
      </c>
      <c r="G79" s="19">
        <v>1.5</v>
      </c>
      <c r="H79" s="19">
        <v>5.0999999999999996</v>
      </c>
      <c r="I79" s="19">
        <v>24.3</v>
      </c>
      <c r="J79" s="19">
        <v>3.3</v>
      </c>
      <c r="K79" s="19">
        <v>274</v>
      </c>
      <c r="L79" s="19">
        <v>32.700000000000003</v>
      </c>
      <c r="M79" s="19">
        <v>0</v>
      </c>
      <c r="N79" s="23">
        <v>1157.9000000000001</v>
      </c>
      <c r="O79" s="21">
        <f t="shared" si="5"/>
        <v>1904.8000000000002</v>
      </c>
    </row>
    <row r="80" spans="1:15" s="2" customFormat="1" ht="12.75" x14ac:dyDescent="0.2">
      <c r="A80" s="45" t="s">
        <v>52</v>
      </c>
      <c r="B80" s="19">
        <v>28.5</v>
      </c>
      <c r="C80" s="19">
        <v>48.3</v>
      </c>
      <c r="D80" s="19">
        <v>186.6</v>
      </c>
      <c r="E80" s="19">
        <v>160.5</v>
      </c>
      <c r="F80" s="19">
        <v>9.3000000000000007</v>
      </c>
      <c r="G80" s="19">
        <v>1.5</v>
      </c>
      <c r="H80" s="19">
        <v>5</v>
      </c>
      <c r="I80" s="19">
        <v>24.4</v>
      </c>
      <c r="J80" s="19">
        <v>3.3</v>
      </c>
      <c r="K80" s="19">
        <v>270.10000000000002</v>
      </c>
      <c r="L80" s="19">
        <v>30.6</v>
      </c>
      <c r="M80" s="19">
        <v>0</v>
      </c>
      <c r="N80" s="23">
        <v>1164.8</v>
      </c>
      <c r="O80" s="21">
        <f t="shared" si="5"/>
        <v>1932.9</v>
      </c>
    </row>
    <row r="81" spans="1:16" s="2" customFormat="1" ht="12.75" x14ac:dyDescent="0.2">
      <c r="A81" s="45" t="s">
        <v>59</v>
      </c>
      <c r="B81" s="19">
        <v>29.4</v>
      </c>
      <c r="C81" s="19">
        <v>48.3</v>
      </c>
      <c r="D81" s="19">
        <v>180.6</v>
      </c>
      <c r="E81" s="19">
        <v>161.4</v>
      </c>
      <c r="F81" s="19">
        <v>9.3000000000000007</v>
      </c>
      <c r="G81" s="19">
        <v>1.3</v>
      </c>
      <c r="H81" s="19">
        <v>5</v>
      </c>
      <c r="I81" s="19">
        <v>24.5</v>
      </c>
      <c r="J81" s="19">
        <v>2.6</v>
      </c>
      <c r="K81" s="19">
        <v>270.10000000000002</v>
      </c>
      <c r="L81" s="19">
        <v>26.9</v>
      </c>
      <c r="M81" s="19">
        <v>0</v>
      </c>
      <c r="N81" s="23">
        <v>1162.5</v>
      </c>
      <c r="O81" s="21">
        <f t="shared" si="5"/>
        <v>1921.9</v>
      </c>
    </row>
    <row r="82" spans="1:16" s="2" customFormat="1" ht="12.75" x14ac:dyDescent="0.2">
      <c r="A82" s="45" t="s">
        <v>54</v>
      </c>
      <c r="B82" s="19">
        <v>29.8</v>
      </c>
      <c r="C82" s="19">
        <v>47.3</v>
      </c>
      <c r="D82" s="19">
        <v>181.5</v>
      </c>
      <c r="E82" s="19">
        <v>162.4</v>
      </c>
      <c r="F82" s="19">
        <v>10.199999999999999</v>
      </c>
      <c r="G82" s="19">
        <v>1.3</v>
      </c>
      <c r="H82" s="19">
        <v>4.9000000000000004</v>
      </c>
      <c r="I82" s="19">
        <v>24.4</v>
      </c>
      <c r="J82" s="19">
        <v>2.7</v>
      </c>
      <c r="K82" s="19">
        <v>268.8</v>
      </c>
      <c r="L82" s="19">
        <v>33.200000000000003</v>
      </c>
      <c r="M82" s="19">
        <v>0</v>
      </c>
      <c r="N82" s="23">
        <v>1157.5</v>
      </c>
      <c r="O82" s="21">
        <f t="shared" si="5"/>
        <v>1924</v>
      </c>
    </row>
    <row r="83" spans="1:16" s="2" customFormat="1" ht="12.75" x14ac:dyDescent="0.2">
      <c r="A83" s="45" t="s">
        <v>55</v>
      </c>
      <c r="B83" s="19">
        <v>30.3</v>
      </c>
      <c r="C83" s="19">
        <v>46.6</v>
      </c>
      <c r="D83" s="19">
        <v>182.6</v>
      </c>
      <c r="E83" s="19">
        <v>161.6</v>
      </c>
      <c r="F83" s="19">
        <v>10.7</v>
      </c>
      <c r="G83" s="19">
        <v>1.3</v>
      </c>
      <c r="H83" s="19">
        <v>4.9000000000000004</v>
      </c>
      <c r="I83" s="19">
        <v>24.7</v>
      </c>
      <c r="J83" s="19">
        <v>2.7</v>
      </c>
      <c r="K83" s="19">
        <v>268.2</v>
      </c>
      <c r="L83" s="19">
        <v>28.4</v>
      </c>
      <c r="M83" s="19">
        <v>0</v>
      </c>
      <c r="N83" s="23">
        <v>1157.3</v>
      </c>
      <c r="O83" s="21">
        <f t="shared" si="5"/>
        <v>1919.2999999999997</v>
      </c>
    </row>
    <row r="84" spans="1:16" s="2" customFormat="1" ht="12.75" x14ac:dyDescent="0.2">
      <c r="A84" s="45" t="s">
        <v>56</v>
      </c>
      <c r="B84" s="19">
        <v>30</v>
      </c>
      <c r="C84" s="19">
        <v>46.6</v>
      </c>
      <c r="D84" s="19">
        <v>178.6</v>
      </c>
      <c r="E84" s="19">
        <v>191.6</v>
      </c>
      <c r="F84" s="19">
        <v>10.7</v>
      </c>
      <c r="G84" s="19">
        <v>1.3</v>
      </c>
      <c r="H84" s="19">
        <v>4.3</v>
      </c>
      <c r="I84" s="19">
        <v>24.2</v>
      </c>
      <c r="J84" s="19">
        <v>1.3</v>
      </c>
      <c r="K84" s="19">
        <v>266.7</v>
      </c>
      <c r="L84" s="19">
        <v>35</v>
      </c>
      <c r="M84" s="19">
        <v>0</v>
      </c>
      <c r="N84" s="23">
        <v>1155.0999999999999</v>
      </c>
      <c r="O84" s="21">
        <f t="shared" si="5"/>
        <v>1945.3999999999999</v>
      </c>
    </row>
    <row r="85" spans="1:16" s="2" customFormat="1" ht="15.75" customHeight="1" x14ac:dyDescent="0.2">
      <c r="A85" s="43">
        <v>2008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4"/>
      <c r="O85" s="22"/>
    </row>
    <row r="86" spans="1:16" s="2" customFormat="1" ht="12.75" x14ac:dyDescent="0.2">
      <c r="A86" s="45" t="s">
        <v>57</v>
      </c>
      <c r="B86" s="19">
        <v>30.1</v>
      </c>
      <c r="C86" s="19">
        <v>44.3</v>
      </c>
      <c r="D86" s="19">
        <v>178.5</v>
      </c>
      <c r="E86" s="19">
        <v>191.3</v>
      </c>
      <c r="F86" s="19">
        <v>10.7</v>
      </c>
      <c r="G86" s="19">
        <v>1.3</v>
      </c>
      <c r="H86" s="19">
        <v>4.0999999999999996</v>
      </c>
      <c r="I86" s="19">
        <v>23.7</v>
      </c>
      <c r="J86" s="19">
        <v>1.3</v>
      </c>
      <c r="K86" s="19">
        <v>275.7</v>
      </c>
      <c r="L86" s="19">
        <v>29.8</v>
      </c>
      <c r="M86" s="19">
        <v>0</v>
      </c>
      <c r="N86" s="23">
        <v>1155.2</v>
      </c>
      <c r="O86" s="26">
        <f t="shared" si="5"/>
        <v>1946</v>
      </c>
      <c r="P86"/>
    </row>
    <row r="87" spans="1:16" s="2" customFormat="1" ht="12.75" x14ac:dyDescent="0.2">
      <c r="A87" s="45" t="s">
        <v>58</v>
      </c>
      <c r="B87" s="19">
        <v>30.8</v>
      </c>
      <c r="C87" s="19">
        <v>44.3</v>
      </c>
      <c r="D87" s="19">
        <v>178.8</v>
      </c>
      <c r="E87" s="19">
        <v>191.7</v>
      </c>
      <c r="F87" s="19">
        <v>12.5</v>
      </c>
      <c r="G87" s="19">
        <v>1.3</v>
      </c>
      <c r="H87" s="19">
        <v>4</v>
      </c>
      <c r="I87" s="19">
        <v>23.8</v>
      </c>
      <c r="J87" s="19">
        <v>1.3</v>
      </c>
      <c r="K87" s="19">
        <v>271.7</v>
      </c>
      <c r="L87" s="19">
        <v>36.1</v>
      </c>
      <c r="M87" s="19">
        <v>0</v>
      </c>
      <c r="N87" s="23">
        <v>1155.2</v>
      </c>
      <c r="O87" s="26">
        <f t="shared" si="5"/>
        <v>1951.5</v>
      </c>
      <c r="P87"/>
    </row>
    <row r="88" spans="1:16" s="2" customFormat="1" ht="12.75" x14ac:dyDescent="0.2">
      <c r="A88" s="45" t="s">
        <v>47</v>
      </c>
      <c r="B88" s="19">
        <v>31.6</v>
      </c>
      <c r="C88" s="19">
        <v>44.3</v>
      </c>
      <c r="D88" s="19">
        <v>174.2</v>
      </c>
      <c r="E88" s="19">
        <v>192.3</v>
      </c>
      <c r="F88" s="19">
        <v>12.6</v>
      </c>
      <c r="G88" s="19">
        <v>1.1000000000000001</v>
      </c>
      <c r="H88" s="19">
        <v>4</v>
      </c>
      <c r="I88" s="19">
        <v>24.3</v>
      </c>
      <c r="J88" s="19">
        <v>0.7</v>
      </c>
      <c r="K88" s="19">
        <v>271.7</v>
      </c>
      <c r="L88" s="19">
        <v>41.1</v>
      </c>
      <c r="M88" s="19">
        <v>0</v>
      </c>
      <c r="N88" s="23">
        <v>1153</v>
      </c>
      <c r="O88" s="26">
        <f t="shared" si="5"/>
        <v>1950.9</v>
      </c>
      <c r="P88"/>
    </row>
    <row r="89" spans="1:16" s="2" customFormat="1" ht="12.75" x14ac:dyDescent="0.2">
      <c r="A89" s="45" t="s">
        <v>48</v>
      </c>
      <c r="B89" s="19">
        <v>31.1</v>
      </c>
      <c r="C89" s="19">
        <v>43.2</v>
      </c>
      <c r="D89" s="19">
        <v>174.8</v>
      </c>
      <c r="E89" s="19">
        <v>193.5</v>
      </c>
      <c r="F89" s="19">
        <v>12.6</v>
      </c>
      <c r="G89" s="19">
        <v>1.1000000000000001</v>
      </c>
      <c r="H89" s="19">
        <v>3.9</v>
      </c>
      <c r="I89" s="19">
        <v>23.9</v>
      </c>
      <c r="J89" s="19">
        <v>0.7</v>
      </c>
      <c r="K89" s="19">
        <v>270.39999999999998</v>
      </c>
      <c r="L89" s="19">
        <v>49.3</v>
      </c>
      <c r="M89" s="19">
        <v>0</v>
      </c>
      <c r="N89" s="23">
        <v>1153.0999999999999</v>
      </c>
      <c r="O89" s="26">
        <f t="shared" si="5"/>
        <v>1957.6</v>
      </c>
      <c r="P89"/>
    </row>
    <row r="90" spans="1:16" s="2" customFormat="1" ht="12.75" x14ac:dyDescent="0.2">
      <c r="A90" s="45" t="s">
        <v>49</v>
      </c>
      <c r="B90" s="19">
        <v>31</v>
      </c>
      <c r="C90" s="19">
        <v>42.5</v>
      </c>
      <c r="D90" s="19">
        <v>174</v>
      </c>
      <c r="E90" s="19">
        <v>191.7</v>
      </c>
      <c r="F90" s="19">
        <v>13</v>
      </c>
      <c r="G90" s="19">
        <v>1.1000000000000001</v>
      </c>
      <c r="H90" s="19">
        <v>3.9</v>
      </c>
      <c r="I90" s="19">
        <v>23.9</v>
      </c>
      <c r="J90" s="19">
        <v>0.7</v>
      </c>
      <c r="K90" s="19">
        <v>268.7</v>
      </c>
      <c r="L90" s="19">
        <v>45.5</v>
      </c>
      <c r="M90" s="19">
        <v>0</v>
      </c>
      <c r="N90" s="23">
        <v>1152.8</v>
      </c>
      <c r="O90" s="26">
        <f t="shared" si="5"/>
        <v>1948.8</v>
      </c>
      <c r="P90"/>
    </row>
    <row r="91" spans="1:16" s="2" customFormat="1" ht="12.75" x14ac:dyDescent="0.2">
      <c r="A91" s="45" t="s">
        <v>50</v>
      </c>
      <c r="B91" s="19">
        <v>22.4</v>
      </c>
      <c r="C91" s="19">
        <v>42.5</v>
      </c>
      <c r="D91" s="19">
        <v>172.7</v>
      </c>
      <c r="E91" s="19">
        <v>191.7</v>
      </c>
      <c r="F91" s="19">
        <v>13.3</v>
      </c>
      <c r="G91" s="19">
        <v>1.1000000000000001</v>
      </c>
      <c r="H91" s="19">
        <v>3.7</v>
      </c>
      <c r="I91" s="19">
        <v>22.9</v>
      </c>
      <c r="J91" s="19">
        <v>0.7</v>
      </c>
      <c r="K91" s="19">
        <v>267.2</v>
      </c>
      <c r="L91" s="19">
        <v>50.4</v>
      </c>
      <c r="M91" s="19">
        <v>0</v>
      </c>
      <c r="N91" s="23">
        <v>1150.5</v>
      </c>
      <c r="O91" s="26">
        <f t="shared" si="5"/>
        <v>1939.1</v>
      </c>
      <c r="P91"/>
    </row>
    <row r="92" spans="1:16" s="2" customFormat="1" ht="12.75" x14ac:dyDescent="0.2">
      <c r="A92" s="45" t="s">
        <v>51</v>
      </c>
      <c r="B92" s="19">
        <v>22.2</v>
      </c>
      <c r="C92" s="19">
        <v>40.200000000000003</v>
      </c>
      <c r="D92" s="19">
        <v>173</v>
      </c>
      <c r="E92" s="19">
        <v>190.8</v>
      </c>
      <c r="F92" s="19">
        <v>13.6</v>
      </c>
      <c r="G92" s="19">
        <v>1.1000000000000001</v>
      </c>
      <c r="H92" s="19">
        <v>3.5</v>
      </c>
      <c r="I92" s="19">
        <v>22.8</v>
      </c>
      <c r="J92" s="19">
        <v>0.7</v>
      </c>
      <c r="K92" s="19">
        <v>267.2</v>
      </c>
      <c r="L92" s="19">
        <v>45.3</v>
      </c>
      <c r="M92" s="19">
        <v>0</v>
      </c>
      <c r="N92" s="23">
        <v>1150.4000000000001</v>
      </c>
      <c r="O92" s="26">
        <f t="shared" si="5"/>
        <v>1930.8000000000002</v>
      </c>
      <c r="P92"/>
    </row>
    <row r="93" spans="1:16" s="2" customFormat="1" ht="12.75" x14ac:dyDescent="0.2">
      <c r="A93" s="45" t="s">
        <v>52</v>
      </c>
      <c r="B93" s="19">
        <v>21.1</v>
      </c>
      <c r="C93" s="19">
        <v>40.200000000000003</v>
      </c>
      <c r="D93" s="19">
        <v>174.4</v>
      </c>
      <c r="E93" s="19">
        <v>190.3</v>
      </c>
      <c r="F93" s="19">
        <v>13.6</v>
      </c>
      <c r="G93" s="19">
        <v>1.1000000000000001</v>
      </c>
      <c r="H93" s="19">
        <v>3.4</v>
      </c>
      <c r="I93" s="19">
        <v>22.7</v>
      </c>
      <c r="J93" s="19">
        <v>0.6</v>
      </c>
      <c r="K93" s="19">
        <v>263.2</v>
      </c>
      <c r="L93" s="19">
        <v>52.6</v>
      </c>
      <c r="M93" s="19">
        <v>0</v>
      </c>
      <c r="N93" s="23">
        <v>1150.5</v>
      </c>
      <c r="O93" s="26">
        <f t="shared" si="5"/>
        <v>1933.7</v>
      </c>
      <c r="P93"/>
    </row>
    <row r="94" spans="1:16" s="2" customFormat="1" ht="12.75" x14ac:dyDescent="0.2">
      <c r="A94" s="45" t="s">
        <v>59</v>
      </c>
      <c r="B94" s="19">
        <v>20.100000000000001</v>
      </c>
      <c r="C94" s="19">
        <v>40.200000000000003</v>
      </c>
      <c r="D94" s="19">
        <v>171.9</v>
      </c>
      <c r="E94" s="19">
        <v>190</v>
      </c>
      <c r="F94" s="19">
        <v>13.3</v>
      </c>
      <c r="G94" s="19">
        <v>1</v>
      </c>
      <c r="H94" s="19">
        <v>3.4</v>
      </c>
      <c r="I94" s="19">
        <v>22.7</v>
      </c>
      <c r="J94" s="19">
        <v>0</v>
      </c>
      <c r="K94" s="19">
        <v>263.2</v>
      </c>
      <c r="L94" s="19">
        <v>47.8</v>
      </c>
      <c r="M94" s="19">
        <v>0</v>
      </c>
      <c r="N94" s="23">
        <v>1148.2</v>
      </c>
      <c r="O94" s="26">
        <f t="shared" si="5"/>
        <v>1921.8</v>
      </c>
      <c r="P94"/>
    </row>
    <row r="95" spans="1:16" s="2" customFormat="1" ht="12.75" x14ac:dyDescent="0.2">
      <c r="A95" s="45" t="s">
        <v>54</v>
      </c>
      <c r="B95" s="19">
        <v>17.899999999999999</v>
      </c>
      <c r="C95" s="19">
        <v>39.1</v>
      </c>
      <c r="D95" s="19">
        <v>176.7</v>
      </c>
      <c r="E95" s="19">
        <v>190.4</v>
      </c>
      <c r="F95" s="19">
        <v>13.1</v>
      </c>
      <c r="G95" s="19">
        <v>1</v>
      </c>
      <c r="H95" s="19">
        <v>3.3</v>
      </c>
      <c r="I95" s="19">
        <v>22.1</v>
      </c>
      <c r="J95" s="19">
        <v>0</v>
      </c>
      <c r="K95" s="19">
        <v>261.89999999999998</v>
      </c>
      <c r="L95" s="19">
        <v>47.8</v>
      </c>
      <c r="M95" s="19">
        <v>0</v>
      </c>
      <c r="N95" s="23">
        <v>1142.9000000000001</v>
      </c>
      <c r="O95" s="26">
        <f t="shared" si="5"/>
        <v>1916.2</v>
      </c>
      <c r="P95"/>
    </row>
    <row r="96" spans="1:16" s="2" customFormat="1" ht="12.75" x14ac:dyDescent="0.2">
      <c r="A96" s="45" t="s">
        <v>55</v>
      </c>
      <c r="B96" s="19">
        <v>17.899999999999999</v>
      </c>
      <c r="C96" s="19">
        <v>38.5</v>
      </c>
      <c r="D96" s="19">
        <v>180.6</v>
      </c>
      <c r="E96" s="19">
        <v>188.5</v>
      </c>
      <c r="F96" s="19">
        <v>12.9</v>
      </c>
      <c r="G96" s="19">
        <v>1</v>
      </c>
      <c r="H96" s="19">
        <v>3.3</v>
      </c>
      <c r="I96" s="19">
        <v>21.9</v>
      </c>
      <c r="J96" s="19">
        <v>0</v>
      </c>
      <c r="K96" s="19">
        <v>260.2</v>
      </c>
      <c r="L96" s="19">
        <v>49.3</v>
      </c>
      <c r="M96" s="19">
        <v>0</v>
      </c>
      <c r="N96" s="23">
        <v>1143</v>
      </c>
      <c r="O96" s="26">
        <f t="shared" si="5"/>
        <v>1917.1</v>
      </c>
      <c r="P96"/>
    </row>
    <row r="97" spans="1:16" s="2" customFormat="1" ht="12.75" x14ac:dyDescent="0.2">
      <c r="A97" s="45" t="s">
        <v>56</v>
      </c>
      <c r="B97" s="19">
        <v>19.2</v>
      </c>
      <c r="C97" s="19">
        <v>38.5</v>
      </c>
      <c r="D97" s="19">
        <v>179.3</v>
      </c>
      <c r="E97" s="19">
        <v>188.5</v>
      </c>
      <c r="F97" s="19">
        <v>13</v>
      </c>
      <c r="G97" s="19">
        <v>1</v>
      </c>
      <c r="H97" s="19">
        <v>3.1</v>
      </c>
      <c r="I97" s="19">
        <v>24.9</v>
      </c>
      <c r="J97" s="19">
        <v>0</v>
      </c>
      <c r="K97" s="19">
        <v>258.7</v>
      </c>
      <c r="L97" s="19">
        <v>48.9</v>
      </c>
      <c r="M97" s="19">
        <v>0</v>
      </c>
      <c r="N97" s="23">
        <v>1140.5</v>
      </c>
      <c r="O97" s="26">
        <f t="shared" si="5"/>
        <v>1915.6</v>
      </c>
      <c r="P97"/>
    </row>
    <row r="98" spans="1:16" s="2" customFormat="1" ht="12.75" x14ac:dyDescent="0.2"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1"/>
    </row>
    <row r="99" spans="1:16" s="2" customFormat="1" x14ac:dyDescent="0.15"/>
    <row r="100" spans="1:16" s="2" customFormat="1" x14ac:dyDescent="0.15"/>
    <row r="101" spans="1:16" s="2" customFormat="1" x14ac:dyDescent="0.15"/>
    <row r="102" spans="1:16" s="2" customFormat="1" x14ac:dyDescent="0.15"/>
    <row r="103" spans="1:16" s="2" customFormat="1" x14ac:dyDescent="0.15"/>
    <row r="104" spans="1:16" s="2" customFormat="1" x14ac:dyDescent="0.15"/>
    <row r="105" spans="1:16" s="2" customFormat="1" x14ac:dyDescent="0.15"/>
    <row r="106" spans="1:16" s="2" customFormat="1" x14ac:dyDescent="0.15"/>
    <row r="107" spans="1:16" s="2" customFormat="1" x14ac:dyDescent="0.15"/>
    <row r="108" spans="1:16" s="2" customFormat="1" x14ac:dyDescent="0.15"/>
    <row r="109" spans="1:16" s="2" customFormat="1" x14ac:dyDescent="0.15"/>
    <row r="110" spans="1:16" s="2" customFormat="1" x14ac:dyDescent="0.15"/>
    <row r="111" spans="1:16" s="2" customFormat="1" x14ac:dyDescent="0.15"/>
    <row r="112" spans="1:16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  <row r="119" s="2" customFormat="1" x14ac:dyDescent="0.15"/>
    <row r="120" s="2" customFormat="1" x14ac:dyDescent="0.15"/>
    <row r="121" s="2" customFormat="1" x14ac:dyDescent="0.15"/>
    <row r="122" s="2" customFormat="1" x14ac:dyDescent="0.15"/>
    <row r="123" s="2" customFormat="1" x14ac:dyDescent="0.15"/>
    <row r="124" s="2" customFormat="1" x14ac:dyDescent="0.15"/>
    <row r="125" s="2" customFormat="1" x14ac:dyDescent="0.15"/>
    <row r="126" s="2" customFormat="1" x14ac:dyDescent="0.15"/>
    <row r="127" s="2" customFormat="1" x14ac:dyDescent="0.15"/>
    <row r="128" s="2" customFormat="1" x14ac:dyDescent="0.15"/>
    <row r="129" s="2" customFormat="1" x14ac:dyDescent="0.15"/>
    <row r="130" s="2" customFormat="1" x14ac:dyDescent="0.15"/>
    <row r="131" s="2" customFormat="1" x14ac:dyDescent="0.15"/>
    <row r="132" s="2" customFormat="1" x14ac:dyDescent="0.15"/>
    <row r="133" s="2" customFormat="1" x14ac:dyDescent="0.15"/>
    <row r="134" s="2" customFormat="1" x14ac:dyDescent="0.15"/>
    <row r="135" s="2" customFormat="1" x14ac:dyDescent="0.15"/>
    <row r="136" s="2" customFormat="1" x14ac:dyDescent="0.15"/>
    <row r="137" s="2" customFormat="1" x14ac:dyDescent="0.15"/>
    <row r="138" s="2" customFormat="1" x14ac:dyDescent="0.15"/>
    <row r="139" s="2" customFormat="1" x14ac:dyDescent="0.15"/>
    <row r="140" s="2" customFormat="1" x14ac:dyDescent="0.15"/>
    <row r="141" s="2" customFormat="1" x14ac:dyDescent="0.15"/>
    <row r="142" s="2" customFormat="1" x14ac:dyDescent="0.15"/>
    <row r="143" s="2" customFormat="1" x14ac:dyDescent="0.15"/>
    <row r="144" s="2" customFormat="1" x14ac:dyDescent="0.15"/>
    <row r="145" s="2" customFormat="1" x14ac:dyDescent="0.15"/>
    <row r="146" s="2" customFormat="1" x14ac:dyDescent="0.15"/>
    <row r="147" s="2" customFormat="1" x14ac:dyDescent="0.15"/>
    <row r="148" s="2" customFormat="1" x14ac:dyDescent="0.15"/>
    <row r="149" s="2" customFormat="1" x14ac:dyDescent="0.15"/>
    <row r="150" s="2" customFormat="1" x14ac:dyDescent="0.15"/>
    <row r="151" s="2" customFormat="1" x14ac:dyDescent="0.15"/>
    <row r="152" s="2" customFormat="1" x14ac:dyDescent="0.15"/>
    <row r="153" s="2" customFormat="1" x14ac:dyDescent="0.15"/>
    <row r="154" s="2" customFormat="1" x14ac:dyDescent="0.15"/>
    <row r="155" s="2" customFormat="1" x14ac:dyDescent="0.15"/>
    <row r="156" s="2" customFormat="1" x14ac:dyDescent="0.15"/>
    <row r="157" s="2" customFormat="1" x14ac:dyDescent="0.15"/>
    <row r="158" s="2" customFormat="1" x14ac:dyDescent="0.15"/>
    <row r="159" s="2" customFormat="1" x14ac:dyDescent="0.15"/>
    <row r="160" s="2" customFormat="1" x14ac:dyDescent="0.15"/>
    <row r="161" s="2" customFormat="1" x14ac:dyDescent="0.15"/>
    <row r="162" s="2" customFormat="1" x14ac:dyDescent="0.15"/>
    <row r="163" s="2" customFormat="1" x14ac:dyDescent="0.15"/>
    <row r="164" s="2" customFormat="1" x14ac:dyDescent="0.15"/>
    <row r="165" s="2" customFormat="1" x14ac:dyDescent="0.15"/>
    <row r="166" s="2" customFormat="1" x14ac:dyDescent="0.15"/>
    <row r="167" s="2" customFormat="1" x14ac:dyDescent="0.15"/>
    <row r="168" s="2" customFormat="1" x14ac:dyDescent="0.15"/>
    <row r="169" s="2" customFormat="1" x14ac:dyDescent="0.15"/>
    <row r="170" s="2" customFormat="1" x14ac:dyDescent="0.15"/>
    <row r="171" s="2" customFormat="1" x14ac:dyDescent="0.15"/>
    <row r="172" s="2" customFormat="1" x14ac:dyDescent="0.15"/>
    <row r="173" s="2" customFormat="1" x14ac:dyDescent="0.15"/>
    <row r="174" s="2" customFormat="1" x14ac:dyDescent="0.15"/>
    <row r="175" s="2" customFormat="1" x14ac:dyDescent="0.15"/>
    <row r="176" s="2" customFormat="1" x14ac:dyDescent="0.15"/>
    <row r="177" s="2" customFormat="1" x14ac:dyDescent="0.15"/>
    <row r="178" s="2" customFormat="1" x14ac:dyDescent="0.15"/>
    <row r="179" s="2" customFormat="1" x14ac:dyDescent="0.15"/>
    <row r="180" s="2" customFormat="1" x14ac:dyDescent="0.15"/>
    <row r="181" s="2" customFormat="1" x14ac:dyDescent="0.15"/>
    <row r="182" s="2" customFormat="1" x14ac:dyDescent="0.15"/>
    <row r="183" s="2" customFormat="1" x14ac:dyDescent="0.15"/>
    <row r="184" s="2" customFormat="1" x14ac:dyDescent="0.15"/>
    <row r="185" s="2" customFormat="1" x14ac:dyDescent="0.15"/>
    <row r="186" s="2" customFormat="1" x14ac:dyDescent="0.15"/>
    <row r="187" s="2" customFormat="1" x14ac:dyDescent="0.15"/>
    <row r="188" s="2" customFormat="1" x14ac:dyDescent="0.15"/>
    <row r="189" s="2" customFormat="1" x14ac:dyDescent="0.15"/>
    <row r="190" s="2" customFormat="1" x14ac:dyDescent="0.15"/>
    <row r="191" s="2" customFormat="1" x14ac:dyDescent="0.15"/>
    <row r="192" s="2" customFormat="1" x14ac:dyDescent="0.15"/>
    <row r="193" s="2" customFormat="1" x14ac:dyDescent="0.15"/>
    <row r="194" s="2" customFormat="1" x14ac:dyDescent="0.15"/>
    <row r="195" s="2" customFormat="1" x14ac:dyDescent="0.15"/>
    <row r="196" s="2" customFormat="1" x14ac:dyDescent="0.15"/>
    <row r="197" s="2" customFormat="1" x14ac:dyDescent="0.15"/>
    <row r="198" s="2" customFormat="1" x14ac:dyDescent="0.15"/>
    <row r="199" s="2" customFormat="1" x14ac:dyDescent="0.15"/>
    <row r="200" s="2" customFormat="1" x14ac:dyDescent="0.15"/>
    <row r="201" s="2" customFormat="1" x14ac:dyDescent="0.15"/>
    <row r="202" s="2" customFormat="1" x14ac:dyDescent="0.15"/>
    <row r="203" s="2" customFormat="1" x14ac:dyDescent="0.15"/>
    <row r="204" s="2" customFormat="1" x14ac:dyDescent="0.15"/>
    <row r="205" s="2" customFormat="1" x14ac:dyDescent="0.15"/>
    <row r="206" s="2" customFormat="1" x14ac:dyDescent="0.15"/>
    <row r="207" s="2" customFormat="1" x14ac:dyDescent="0.15"/>
    <row r="208" s="2" customFormat="1" x14ac:dyDescent="0.15"/>
    <row r="209" s="2" customFormat="1" x14ac:dyDescent="0.15"/>
    <row r="210" s="2" customFormat="1" x14ac:dyDescent="0.15"/>
    <row r="211" s="2" customFormat="1" x14ac:dyDescent="0.15"/>
    <row r="212" s="2" customFormat="1" x14ac:dyDescent="0.15"/>
    <row r="213" s="2" customFormat="1" x14ac:dyDescent="0.15"/>
    <row r="214" s="2" customFormat="1" x14ac:dyDescent="0.15"/>
    <row r="215" s="2" customFormat="1" x14ac:dyDescent="0.15"/>
    <row r="216" s="2" customFormat="1" x14ac:dyDescent="0.15"/>
    <row r="217" s="2" customFormat="1" x14ac:dyDescent="0.15"/>
    <row r="218" s="2" customFormat="1" x14ac:dyDescent="0.15"/>
    <row r="219" s="2" customFormat="1" x14ac:dyDescent="0.15"/>
    <row r="220" s="2" customFormat="1" x14ac:dyDescent="0.15"/>
    <row r="221" s="2" customFormat="1" x14ac:dyDescent="0.15"/>
    <row r="222" s="2" customFormat="1" x14ac:dyDescent="0.15"/>
    <row r="223" s="2" customFormat="1" x14ac:dyDescent="0.15"/>
    <row r="224" s="2" customFormat="1" x14ac:dyDescent="0.15"/>
    <row r="225" s="2" customFormat="1" x14ac:dyDescent="0.15"/>
    <row r="226" s="2" customFormat="1" x14ac:dyDescent="0.15"/>
    <row r="227" s="2" customFormat="1" x14ac:dyDescent="0.15"/>
    <row r="228" s="2" customFormat="1" x14ac:dyDescent="0.15"/>
    <row r="229" s="2" customFormat="1" x14ac:dyDescent="0.15"/>
    <row r="230" s="2" customFormat="1" x14ac:dyDescent="0.15"/>
    <row r="231" s="2" customFormat="1" x14ac:dyDescent="0.15"/>
    <row r="232" s="2" customFormat="1" x14ac:dyDescent="0.15"/>
    <row r="233" s="2" customFormat="1" x14ac:dyDescent="0.15"/>
    <row r="234" s="2" customFormat="1" x14ac:dyDescent="0.15"/>
    <row r="235" s="2" customFormat="1" x14ac:dyDescent="0.15"/>
    <row r="236" s="2" customFormat="1" x14ac:dyDescent="0.15"/>
    <row r="237" s="2" customFormat="1" x14ac:dyDescent="0.15"/>
    <row r="238" s="2" customFormat="1" x14ac:dyDescent="0.15"/>
    <row r="239" s="2" customFormat="1" x14ac:dyDescent="0.15"/>
    <row r="240" s="2" customFormat="1" x14ac:dyDescent="0.15"/>
    <row r="241" s="2" customFormat="1" x14ac:dyDescent="0.15"/>
    <row r="242" s="2" customFormat="1" x14ac:dyDescent="0.15"/>
    <row r="243" s="2" customFormat="1" x14ac:dyDescent="0.15"/>
    <row r="244" s="2" customFormat="1" x14ac:dyDescent="0.15"/>
    <row r="245" s="2" customFormat="1" x14ac:dyDescent="0.15"/>
    <row r="246" s="2" customFormat="1" x14ac:dyDescent="0.15"/>
    <row r="247" s="2" customFormat="1" x14ac:dyDescent="0.15"/>
    <row r="248" s="2" customFormat="1" x14ac:dyDescent="0.15"/>
    <row r="249" s="2" customFormat="1" x14ac:dyDescent="0.15"/>
    <row r="250" s="2" customFormat="1" x14ac:dyDescent="0.15"/>
    <row r="251" s="2" customFormat="1" x14ac:dyDescent="0.15"/>
    <row r="252" s="2" customFormat="1" x14ac:dyDescent="0.15"/>
    <row r="253" s="2" customFormat="1" x14ac:dyDescent="0.15"/>
    <row r="254" s="2" customFormat="1" x14ac:dyDescent="0.15"/>
    <row r="255" s="2" customFormat="1" x14ac:dyDescent="0.15"/>
    <row r="256" s="2" customFormat="1" x14ac:dyDescent="0.15"/>
    <row r="257" s="2" customFormat="1" x14ac:dyDescent="0.15"/>
    <row r="258" s="2" customFormat="1" x14ac:dyDescent="0.15"/>
    <row r="259" s="2" customFormat="1" x14ac:dyDescent="0.15"/>
    <row r="260" s="2" customFormat="1" x14ac:dyDescent="0.15"/>
    <row r="261" s="2" customFormat="1" x14ac:dyDescent="0.15"/>
    <row r="262" s="2" customFormat="1" x14ac:dyDescent="0.15"/>
    <row r="263" s="2" customFormat="1" x14ac:dyDescent="0.15"/>
    <row r="264" s="2" customFormat="1" x14ac:dyDescent="0.15"/>
    <row r="265" s="2" customFormat="1" x14ac:dyDescent="0.15"/>
    <row r="266" s="2" customFormat="1" x14ac:dyDescent="0.15"/>
    <row r="267" s="2" customFormat="1" x14ac:dyDescent="0.15"/>
    <row r="268" s="2" customFormat="1" x14ac:dyDescent="0.15"/>
    <row r="269" s="2" customFormat="1" x14ac:dyDescent="0.15"/>
    <row r="270" s="2" customFormat="1" x14ac:dyDescent="0.15"/>
    <row r="271" s="2" customFormat="1" x14ac:dyDescent="0.15"/>
    <row r="272" s="2" customFormat="1" x14ac:dyDescent="0.15"/>
    <row r="273" s="2" customFormat="1" x14ac:dyDescent="0.15"/>
    <row r="274" s="2" customFormat="1" x14ac:dyDescent="0.15"/>
    <row r="275" s="2" customFormat="1" x14ac:dyDescent="0.15"/>
    <row r="276" s="2" customFormat="1" x14ac:dyDescent="0.15"/>
    <row r="277" s="2" customFormat="1" x14ac:dyDescent="0.15"/>
    <row r="278" s="2" customFormat="1" x14ac:dyDescent="0.15"/>
    <row r="279" s="2" customFormat="1" x14ac:dyDescent="0.15"/>
    <row r="280" s="2" customFormat="1" x14ac:dyDescent="0.15"/>
    <row r="281" s="2" customFormat="1" x14ac:dyDescent="0.15"/>
    <row r="282" s="2" customFormat="1" x14ac:dyDescent="0.15"/>
    <row r="283" s="2" customFormat="1" x14ac:dyDescent="0.15"/>
    <row r="284" s="2" customFormat="1" x14ac:dyDescent="0.15"/>
    <row r="285" s="2" customFormat="1" x14ac:dyDescent="0.15"/>
    <row r="286" s="2" customFormat="1" x14ac:dyDescent="0.15"/>
    <row r="287" s="2" customFormat="1" x14ac:dyDescent="0.15"/>
    <row r="288" s="2" customFormat="1" x14ac:dyDescent="0.15"/>
    <row r="289" s="2" customFormat="1" x14ac:dyDescent="0.15"/>
    <row r="290" s="2" customFormat="1" x14ac:dyDescent="0.15"/>
    <row r="291" s="2" customFormat="1" x14ac:dyDescent="0.15"/>
    <row r="292" s="2" customFormat="1" x14ac:dyDescent="0.15"/>
    <row r="293" s="2" customFormat="1" x14ac:dyDescent="0.15"/>
    <row r="294" s="2" customFormat="1" x14ac:dyDescent="0.15"/>
    <row r="295" s="2" customFormat="1" x14ac:dyDescent="0.15"/>
    <row r="296" s="2" customFormat="1" x14ac:dyDescent="0.15"/>
    <row r="297" s="2" customFormat="1" x14ac:dyDescent="0.15"/>
    <row r="298" s="2" customFormat="1" x14ac:dyDescent="0.15"/>
    <row r="299" s="2" customFormat="1" x14ac:dyDescent="0.15"/>
    <row r="300" s="2" customFormat="1" x14ac:dyDescent="0.15"/>
    <row r="301" s="2" customFormat="1" x14ac:dyDescent="0.15"/>
    <row r="302" s="2" customFormat="1" x14ac:dyDescent="0.15"/>
    <row r="303" s="2" customFormat="1" x14ac:dyDescent="0.15"/>
    <row r="304" s="2" customFormat="1" x14ac:dyDescent="0.15"/>
    <row r="305" s="2" customFormat="1" x14ac:dyDescent="0.15"/>
    <row r="306" s="2" customFormat="1" x14ac:dyDescent="0.15"/>
    <row r="307" s="2" customFormat="1" x14ac:dyDescent="0.15"/>
    <row r="308" s="2" customFormat="1" x14ac:dyDescent="0.15"/>
    <row r="309" s="2" customFormat="1" x14ac:dyDescent="0.15"/>
    <row r="310" s="2" customFormat="1" x14ac:dyDescent="0.15"/>
    <row r="311" s="2" customFormat="1" x14ac:dyDescent="0.15"/>
    <row r="312" s="2" customFormat="1" x14ac:dyDescent="0.15"/>
    <row r="313" s="2" customFormat="1" x14ac:dyDescent="0.15"/>
    <row r="314" s="2" customFormat="1" x14ac:dyDescent="0.15"/>
    <row r="315" s="2" customFormat="1" x14ac:dyDescent="0.15"/>
    <row r="316" s="2" customFormat="1" x14ac:dyDescent="0.15"/>
    <row r="317" s="2" customFormat="1" x14ac:dyDescent="0.15"/>
    <row r="318" s="2" customFormat="1" x14ac:dyDescent="0.15"/>
    <row r="319" s="2" customFormat="1" x14ac:dyDescent="0.15"/>
    <row r="320" s="2" customFormat="1" x14ac:dyDescent="0.15"/>
    <row r="321" s="2" customFormat="1" x14ac:dyDescent="0.15"/>
    <row r="322" s="2" customFormat="1" x14ac:dyDescent="0.15"/>
    <row r="323" s="2" customFormat="1" x14ac:dyDescent="0.15"/>
    <row r="324" s="2" customFormat="1" x14ac:dyDescent="0.15"/>
    <row r="325" s="2" customFormat="1" x14ac:dyDescent="0.15"/>
    <row r="326" s="2" customFormat="1" x14ac:dyDescent="0.15"/>
    <row r="327" s="2" customFormat="1" x14ac:dyDescent="0.15"/>
    <row r="328" s="2" customFormat="1" x14ac:dyDescent="0.15"/>
    <row r="329" s="2" customFormat="1" x14ac:dyDescent="0.15"/>
    <row r="330" s="2" customFormat="1" x14ac:dyDescent="0.15"/>
    <row r="331" s="2" customFormat="1" x14ac:dyDescent="0.15"/>
    <row r="332" s="2" customFormat="1" x14ac:dyDescent="0.15"/>
    <row r="333" s="2" customFormat="1" x14ac:dyDescent="0.15"/>
    <row r="334" s="2" customFormat="1" x14ac:dyDescent="0.15"/>
    <row r="335" s="2" customFormat="1" x14ac:dyDescent="0.15"/>
    <row r="336" s="2" customFormat="1" x14ac:dyDescent="0.15"/>
    <row r="337" s="2" customFormat="1" x14ac:dyDescent="0.15"/>
    <row r="338" s="2" customFormat="1" x14ac:dyDescent="0.15"/>
    <row r="339" s="2" customFormat="1" x14ac:dyDescent="0.15"/>
    <row r="340" s="2" customFormat="1" x14ac:dyDescent="0.15"/>
    <row r="341" s="2" customFormat="1" x14ac:dyDescent="0.15"/>
    <row r="342" s="2" customFormat="1" x14ac:dyDescent="0.15"/>
    <row r="343" s="2" customFormat="1" x14ac:dyDescent="0.15"/>
    <row r="344" s="2" customFormat="1" x14ac:dyDescent="0.15"/>
    <row r="345" s="2" customFormat="1" x14ac:dyDescent="0.15"/>
    <row r="346" s="2" customFormat="1" x14ac:dyDescent="0.15"/>
    <row r="347" s="2" customFormat="1" x14ac:dyDescent="0.15"/>
    <row r="348" s="2" customFormat="1" x14ac:dyDescent="0.15"/>
    <row r="349" s="2" customFormat="1" x14ac:dyDescent="0.15"/>
    <row r="350" s="2" customFormat="1" x14ac:dyDescent="0.15"/>
    <row r="351" s="2" customFormat="1" x14ac:dyDescent="0.15"/>
    <row r="352" s="2" customFormat="1" x14ac:dyDescent="0.15"/>
    <row r="353" s="2" customFormat="1" x14ac:dyDescent="0.15"/>
    <row r="354" s="2" customFormat="1" x14ac:dyDescent="0.15"/>
    <row r="355" s="2" customFormat="1" x14ac:dyDescent="0.15"/>
    <row r="356" s="2" customFormat="1" x14ac:dyDescent="0.15"/>
    <row r="357" s="2" customFormat="1" x14ac:dyDescent="0.15"/>
    <row r="358" s="2" customFormat="1" x14ac:dyDescent="0.15"/>
    <row r="359" s="2" customFormat="1" x14ac:dyDescent="0.15"/>
    <row r="360" s="2" customFormat="1" x14ac:dyDescent="0.15"/>
    <row r="361" s="2" customFormat="1" x14ac:dyDescent="0.15"/>
    <row r="362" s="2" customFormat="1" x14ac:dyDescent="0.15"/>
    <row r="363" s="2" customFormat="1" x14ac:dyDescent="0.15"/>
    <row r="364" s="2" customFormat="1" x14ac:dyDescent="0.15"/>
    <row r="365" s="2" customFormat="1" x14ac:dyDescent="0.15"/>
    <row r="366" s="2" customFormat="1" x14ac:dyDescent="0.15"/>
    <row r="367" s="2" customFormat="1" x14ac:dyDescent="0.15"/>
    <row r="368" s="2" customFormat="1" x14ac:dyDescent="0.15"/>
    <row r="369" s="2" customFormat="1" x14ac:dyDescent="0.15"/>
    <row r="370" s="2" customFormat="1" x14ac:dyDescent="0.15"/>
    <row r="371" s="2" customFormat="1" x14ac:dyDescent="0.15"/>
    <row r="372" s="2" customFormat="1" x14ac:dyDescent="0.15"/>
    <row r="373" s="2" customFormat="1" x14ac:dyDescent="0.15"/>
    <row r="374" s="2" customFormat="1" x14ac:dyDescent="0.15"/>
    <row r="375" s="2" customFormat="1" x14ac:dyDescent="0.15"/>
    <row r="376" s="2" customFormat="1" x14ac:dyDescent="0.15"/>
    <row r="377" s="2" customFormat="1" x14ac:dyDescent="0.15"/>
    <row r="378" s="2" customFormat="1" x14ac:dyDescent="0.15"/>
    <row r="379" s="2" customFormat="1" x14ac:dyDescent="0.15"/>
    <row r="380" s="2" customFormat="1" x14ac:dyDescent="0.15"/>
    <row r="381" s="2" customFormat="1" x14ac:dyDescent="0.15"/>
    <row r="382" s="2" customFormat="1" x14ac:dyDescent="0.15"/>
    <row r="383" s="2" customFormat="1" x14ac:dyDescent="0.15"/>
    <row r="384" s="2" customFormat="1" x14ac:dyDescent="0.15"/>
    <row r="385" s="2" customFormat="1" x14ac:dyDescent="0.15"/>
    <row r="386" s="2" customFormat="1" x14ac:dyDescent="0.15"/>
    <row r="387" s="2" customFormat="1" x14ac:dyDescent="0.15"/>
    <row r="388" s="2" customFormat="1" x14ac:dyDescent="0.15"/>
    <row r="389" s="2" customFormat="1" x14ac:dyDescent="0.15"/>
    <row r="390" s="2" customFormat="1" x14ac:dyDescent="0.15"/>
    <row r="391" s="2" customFormat="1" x14ac:dyDescent="0.15"/>
    <row r="392" s="2" customFormat="1" x14ac:dyDescent="0.15"/>
    <row r="393" s="2" customFormat="1" x14ac:dyDescent="0.15"/>
    <row r="394" s="2" customFormat="1" x14ac:dyDescent="0.15"/>
    <row r="395" s="2" customFormat="1" x14ac:dyDescent="0.15"/>
    <row r="396" s="2" customFormat="1" x14ac:dyDescent="0.15"/>
    <row r="397" s="2" customFormat="1" x14ac:dyDescent="0.15"/>
    <row r="398" s="2" customFormat="1" x14ac:dyDescent="0.15"/>
    <row r="399" s="2" customFormat="1" x14ac:dyDescent="0.15"/>
    <row r="400" s="2" customFormat="1" x14ac:dyDescent="0.15"/>
    <row r="401" s="2" customFormat="1" x14ac:dyDescent="0.15"/>
    <row r="402" s="2" customFormat="1" x14ac:dyDescent="0.15"/>
    <row r="403" s="2" customFormat="1" x14ac:dyDescent="0.15"/>
    <row r="404" s="2" customFormat="1" x14ac:dyDescent="0.15"/>
    <row r="405" s="2" customFormat="1" x14ac:dyDescent="0.15"/>
    <row r="406" s="2" customFormat="1" x14ac:dyDescent="0.15"/>
    <row r="407" s="2" customFormat="1" x14ac:dyDescent="0.15"/>
    <row r="408" s="2" customFormat="1" x14ac:dyDescent="0.15"/>
    <row r="409" s="2" customFormat="1" x14ac:dyDescent="0.15"/>
    <row r="410" s="2" customFormat="1" x14ac:dyDescent="0.15"/>
    <row r="411" s="2" customFormat="1" x14ac:dyDescent="0.15"/>
    <row r="412" s="2" customFormat="1" x14ac:dyDescent="0.15"/>
    <row r="413" s="2" customFormat="1" x14ac:dyDescent="0.15"/>
    <row r="414" s="2" customFormat="1" x14ac:dyDescent="0.15"/>
    <row r="415" s="2" customFormat="1" x14ac:dyDescent="0.15"/>
    <row r="416" s="2" customFormat="1" x14ac:dyDescent="0.15"/>
    <row r="417" s="2" customFormat="1" x14ac:dyDescent="0.15"/>
    <row r="418" s="2" customFormat="1" x14ac:dyDescent="0.15"/>
    <row r="419" s="2" customFormat="1" x14ac:dyDescent="0.15"/>
    <row r="420" s="2" customFormat="1" x14ac:dyDescent="0.15"/>
    <row r="421" s="2" customFormat="1" x14ac:dyDescent="0.15"/>
    <row r="422" s="2" customFormat="1" x14ac:dyDescent="0.15"/>
    <row r="423" s="2" customFormat="1" x14ac:dyDescent="0.15"/>
    <row r="424" s="2" customFormat="1" x14ac:dyDescent="0.15"/>
    <row r="425" s="2" customFormat="1" x14ac:dyDescent="0.15"/>
    <row r="426" s="2" customFormat="1" x14ac:dyDescent="0.15"/>
    <row r="427" s="2" customFormat="1" x14ac:dyDescent="0.15"/>
    <row r="428" s="2" customFormat="1" x14ac:dyDescent="0.15"/>
    <row r="429" s="2" customFormat="1" x14ac:dyDescent="0.15"/>
    <row r="430" s="2" customFormat="1" x14ac:dyDescent="0.15"/>
    <row r="431" s="2" customFormat="1" x14ac:dyDescent="0.15"/>
    <row r="432" s="2" customFormat="1" x14ac:dyDescent="0.15"/>
    <row r="433" s="2" customFormat="1" x14ac:dyDescent="0.15"/>
    <row r="434" s="2" customFormat="1" x14ac:dyDescent="0.15"/>
    <row r="435" s="2" customFormat="1" x14ac:dyDescent="0.15"/>
    <row r="436" s="2" customFormat="1" x14ac:dyDescent="0.15"/>
    <row r="437" s="2" customFormat="1" x14ac:dyDescent="0.15"/>
    <row r="438" s="2" customFormat="1" x14ac:dyDescent="0.15"/>
    <row r="439" s="2" customFormat="1" x14ac:dyDescent="0.15"/>
    <row r="440" s="2" customFormat="1" x14ac:dyDescent="0.15"/>
    <row r="441" s="2" customFormat="1" x14ac:dyDescent="0.15"/>
    <row r="442" s="2" customFormat="1" x14ac:dyDescent="0.15"/>
    <row r="443" s="2" customFormat="1" x14ac:dyDescent="0.15"/>
    <row r="444" s="2" customFormat="1" x14ac:dyDescent="0.15"/>
    <row r="445" s="2" customFormat="1" x14ac:dyDescent="0.15"/>
    <row r="446" s="2" customFormat="1" x14ac:dyDescent="0.15"/>
    <row r="447" s="2" customFormat="1" x14ac:dyDescent="0.15"/>
    <row r="448" s="2" customFormat="1" x14ac:dyDescent="0.15"/>
    <row r="449" s="2" customFormat="1" x14ac:dyDescent="0.15"/>
    <row r="450" s="2" customFormat="1" x14ac:dyDescent="0.15"/>
    <row r="451" s="2" customFormat="1" x14ac:dyDescent="0.15"/>
    <row r="452" s="2" customFormat="1" x14ac:dyDescent="0.15"/>
    <row r="453" s="2" customFormat="1" x14ac:dyDescent="0.15"/>
    <row r="454" s="2" customFormat="1" x14ac:dyDescent="0.15"/>
    <row r="455" s="2" customFormat="1" x14ac:dyDescent="0.15"/>
    <row r="456" s="2" customFormat="1" x14ac:dyDescent="0.15"/>
    <row r="457" s="2" customFormat="1" x14ac:dyDescent="0.15"/>
    <row r="458" s="2" customFormat="1" x14ac:dyDescent="0.15"/>
    <row r="459" s="2" customFormat="1" x14ac:dyDescent="0.15"/>
    <row r="460" s="2" customFormat="1" x14ac:dyDescent="0.15"/>
    <row r="461" s="2" customFormat="1" x14ac:dyDescent="0.15"/>
    <row r="462" s="2" customFormat="1" x14ac:dyDescent="0.15"/>
    <row r="463" s="2" customFormat="1" x14ac:dyDescent="0.15"/>
    <row r="464" s="2" customFormat="1" x14ac:dyDescent="0.15"/>
    <row r="465" s="2" customFormat="1" x14ac:dyDescent="0.15"/>
    <row r="466" s="2" customFormat="1" x14ac:dyDescent="0.15"/>
    <row r="467" s="2" customFormat="1" x14ac:dyDescent="0.15"/>
    <row r="468" s="2" customFormat="1" x14ac:dyDescent="0.15"/>
    <row r="469" s="2" customFormat="1" x14ac:dyDescent="0.15"/>
    <row r="470" s="2" customFormat="1" x14ac:dyDescent="0.15"/>
    <row r="471" s="2" customFormat="1" x14ac:dyDescent="0.15"/>
    <row r="472" s="2" customFormat="1" x14ac:dyDescent="0.15"/>
    <row r="473" s="2" customFormat="1" x14ac:dyDescent="0.15"/>
    <row r="474" s="2" customFormat="1" x14ac:dyDescent="0.15"/>
    <row r="475" s="2" customFormat="1" x14ac:dyDescent="0.15"/>
    <row r="476" s="2" customFormat="1" x14ac:dyDescent="0.15"/>
    <row r="477" s="2" customFormat="1" x14ac:dyDescent="0.15"/>
    <row r="478" s="2" customFormat="1" x14ac:dyDescent="0.15"/>
    <row r="479" s="2" customFormat="1" x14ac:dyDescent="0.15"/>
    <row r="480" s="2" customFormat="1" x14ac:dyDescent="0.15"/>
    <row r="481" s="2" customFormat="1" x14ac:dyDescent="0.15"/>
    <row r="482" s="2" customFormat="1" x14ac:dyDescent="0.15"/>
    <row r="483" s="2" customFormat="1" x14ac:dyDescent="0.15"/>
    <row r="484" s="2" customFormat="1" x14ac:dyDescent="0.15"/>
    <row r="485" s="2" customFormat="1" x14ac:dyDescent="0.15"/>
    <row r="486" s="2" customFormat="1" x14ac:dyDescent="0.15"/>
    <row r="487" s="2" customFormat="1" x14ac:dyDescent="0.15"/>
    <row r="488" s="2" customFormat="1" x14ac:dyDescent="0.15"/>
    <row r="489" s="2" customFormat="1" x14ac:dyDescent="0.15"/>
    <row r="490" s="2" customFormat="1" x14ac:dyDescent="0.15"/>
    <row r="491" s="2" customFormat="1" x14ac:dyDescent="0.15"/>
    <row r="492" s="2" customFormat="1" x14ac:dyDescent="0.15"/>
    <row r="493" s="2" customFormat="1" x14ac:dyDescent="0.15"/>
    <row r="494" s="2" customFormat="1" x14ac:dyDescent="0.15"/>
    <row r="495" s="2" customFormat="1" x14ac:dyDescent="0.15"/>
    <row r="496" s="2" customFormat="1" x14ac:dyDescent="0.15"/>
    <row r="497" s="2" customFormat="1" x14ac:dyDescent="0.15"/>
    <row r="498" s="2" customFormat="1" x14ac:dyDescent="0.15"/>
    <row r="499" s="2" customFormat="1" x14ac:dyDescent="0.15"/>
    <row r="500" s="2" customFormat="1" x14ac:dyDescent="0.15"/>
    <row r="501" s="2" customFormat="1" x14ac:dyDescent="0.15"/>
    <row r="502" s="2" customFormat="1" x14ac:dyDescent="0.15"/>
    <row r="503" s="2" customFormat="1" x14ac:dyDescent="0.15"/>
    <row r="504" s="2" customFormat="1" x14ac:dyDescent="0.15"/>
    <row r="505" s="2" customFormat="1" x14ac:dyDescent="0.15"/>
    <row r="506" s="2" customFormat="1" x14ac:dyDescent="0.15"/>
    <row r="507" s="2" customFormat="1" x14ac:dyDescent="0.15"/>
    <row r="508" s="2" customFormat="1" x14ac:dyDescent="0.15"/>
    <row r="509" s="2" customFormat="1" x14ac:dyDescent="0.15"/>
    <row r="510" s="2" customFormat="1" x14ac:dyDescent="0.15"/>
    <row r="511" s="2" customFormat="1" x14ac:dyDescent="0.15"/>
    <row r="512" s="2" customFormat="1" x14ac:dyDescent="0.15"/>
    <row r="513" s="2" customFormat="1" x14ac:dyDescent="0.15"/>
    <row r="514" s="2" customFormat="1" x14ac:dyDescent="0.15"/>
    <row r="515" s="2" customFormat="1" x14ac:dyDescent="0.15"/>
    <row r="516" s="2" customFormat="1" x14ac:dyDescent="0.15"/>
    <row r="517" s="2" customFormat="1" x14ac:dyDescent="0.15"/>
    <row r="518" s="2" customFormat="1" x14ac:dyDescent="0.15"/>
    <row r="519" s="2" customFormat="1" x14ac:dyDescent="0.15"/>
    <row r="520" s="2" customFormat="1" x14ac:dyDescent="0.15"/>
    <row r="521" s="2" customFormat="1" x14ac:dyDescent="0.15"/>
    <row r="522" s="2" customFormat="1" x14ac:dyDescent="0.15"/>
    <row r="523" s="2" customFormat="1" x14ac:dyDescent="0.15"/>
    <row r="524" s="2" customFormat="1" x14ac:dyDescent="0.15"/>
    <row r="525" s="2" customFormat="1" x14ac:dyDescent="0.15"/>
    <row r="526" s="2" customFormat="1" x14ac:dyDescent="0.15"/>
    <row r="527" s="2" customFormat="1" x14ac:dyDescent="0.15"/>
    <row r="528" s="2" customFormat="1" x14ac:dyDescent="0.15"/>
    <row r="529" s="2" customFormat="1" x14ac:dyDescent="0.15"/>
    <row r="530" s="2" customFormat="1" x14ac:dyDescent="0.15"/>
    <row r="531" s="2" customFormat="1" x14ac:dyDescent="0.15"/>
    <row r="532" s="2" customFormat="1" x14ac:dyDescent="0.15"/>
    <row r="533" s="2" customFormat="1" x14ac:dyDescent="0.15"/>
    <row r="534" s="2" customFormat="1" x14ac:dyDescent="0.15"/>
    <row r="535" s="2" customFormat="1" x14ac:dyDescent="0.15"/>
    <row r="536" s="2" customFormat="1" x14ac:dyDescent="0.15"/>
    <row r="537" s="2" customFormat="1" x14ac:dyDescent="0.15"/>
    <row r="538" s="2" customFormat="1" x14ac:dyDescent="0.15"/>
    <row r="539" s="2" customFormat="1" x14ac:dyDescent="0.15"/>
    <row r="540" s="2" customFormat="1" x14ac:dyDescent="0.15"/>
    <row r="541" s="2" customFormat="1" x14ac:dyDescent="0.15"/>
    <row r="542" s="2" customFormat="1" x14ac:dyDescent="0.15"/>
    <row r="543" s="2" customFormat="1" x14ac:dyDescent="0.15"/>
    <row r="544" s="2" customFormat="1" x14ac:dyDescent="0.15"/>
    <row r="545" s="2" customFormat="1" x14ac:dyDescent="0.15"/>
    <row r="546" s="2" customFormat="1" x14ac:dyDescent="0.15"/>
    <row r="547" s="2" customFormat="1" x14ac:dyDescent="0.15"/>
    <row r="548" s="2" customFormat="1" x14ac:dyDescent="0.15"/>
    <row r="549" s="2" customFormat="1" x14ac:dyDescent="0.15"/>
    <row r="550" s="2" customFormat="1" x14ac:dyDescent="0.15"/>
    <row r="551" s="2" customFormat="1" x14ac:dyDescent="0.15"/>
    <row r="552" s="2" customFormat="1" x14ac:dyDescent="0.15"/>
    <row r="553" s="2" customFormat="1" x14ac:dyDescent="0.15"/>
    <row r="554" s="2" customFormat="1" x14ac:dyDescent="0.15"/>
    <row r="555" s="2" customFormat="1" x14ac:dyDescent="0.15"/>
    <row r="556" s="2" customFormat="1" x14ac:dyDescent="0.15"/>
    <row r="557" s="2" customFormat="1" x14ac:dyDescent="0.15"/>
    <row r="558" s="2" customFormat="1" x14ac:dyDescent="0.15"/>
    <row r="559" s="2" customFormat="1" x14ac:dyDescent="0.15"/>
    <row r="560" s="2" customFormat="1" x14ac:dyDescent="0.15"/>
    <row r="561" s="2" customFormat="1" x14ac:dyDescent="0.15"/>
    <row r="562" s="2" customFormat="1" x14ac:dyDescent="0.15"/>
    <row r="563" s="2" customFormat="1" x14ac:dyDescent="0.15"/>
    <row r="564" s="2" customFormat="1" x14ac:dyDescent="0.15"/>
    <row r="565" s="2" customFormat="1" x14ac:dyDescent="0.15"/>
    <row r="566" s="2" customFormat="1" x14ac:dyDescent="0.15"/>
    <row r="567" s="2" customFormat="1" x14ac:dyDescent="0.15"/>
    <row r="568" s="2" customFormat="1" x14ac:dyDescent="0.15"/>
    <row r="569" s="2" customFormat="1" x14ac:dyDescent="0.15"/>
    <row r="570" s="2" customFormat="1" x14ac:dyDescent="0.15"/>
    <row r="571" s="2" customFormat="1" x14ac:dyDescent="0.15"/>
    <row r="572" s="2" customFormat="1" x14ac:dyDescent="0.15"/>
    <row r="573" s="2" customFormat="1" x14ac:dyDescent="0.15"/>
    <row r="574" s="2" customFormat="1" x14ac:dyDescent="0.15"/>
    <row r="575" s="2" customFormat="1" x14ac:dyDescent="0.15"/>
    <row r="576" s="2" customFormat="1" x14ac:dyDescent="0.15"/>
    <row r="577" s="2" customFormat="1" x14ac:dyDescent="0.15"/>
    <row r="578" s="2" customFormat="1" x14ac:dyDescent="0.15"/>
    <row r="579" s="2" customFormat="1" x14ac:dyDescent="0.15"/>
    <row r="580" s="2" customFormat="1" x14ac:dyDescent="0.15"/>
    <row r="581" s="2" customFormat="1" x14ac:dyDescent="0.15"/>
    <row r="582" s="2" customFormat="1" x14ac:dyDescent="0.15"/>
    <row r="583" s="2" customFormat="1" x14ac:dyDescent="0.15"/>
    <row r="584" s="2" customFormat="1" x14ac:dyDescent="0.15"/>
    <row r="585" s="2" customFormat="1" x14ac:dyDescent="0.15"/>
    <row r="586" s="2" customFormat="1" x14ac:dyDescent="0.15"/>
    <row r="587" s="2" customFormat="1" x14ac:dyDescent="0.15"/>
    <row r="588" s="2" customFormat="1" x14ac:dyDescent="0.15"/>
    <row r="589" s="2" customFormat="1" x14ac:dyDescent="0.15"/>
    <row r="590" s="2" customFormat="1" x14ac:dyDescent="0.15"/>
    <row r="591" s="2" customFormat="1" x14ac:dyDescent="0.15"/>
    <row r="592" s="2" customFormat="1" x14ac:dyDescent="0.15"/>
    <row r="593" s="2" customFormat="1" x14ac:dyDescent="0.15"/>
    <row r="594" s="2" customFormat="1" x14ac:dyDescent="0.15"/>
    <row r="595" s="2" customFormat="1" x14ac:dyDescent="0.15"/>
    <row r="596" s="2" customFormat="1" x14ac:dyDescent="0.15"/>
    <row r="597" s="2" customFormat="1" x14ac:dyDescent="0.15"/>
    <row r="598" s="2" customFormat="1" x14ac:dyDescent="0.15"/>
    <row r="599" s="2" customFormat="1" x14ac:dyDescent="0.15"/>
    <row r="600" s="2" customFormat="1" x14ac:dyDescent="0.15"/>
    <row r="601" s="2" customFormat="1" x14ac:dyDescent="0.15"/>
    <row r="602" s="2" customFormat="1" x14ac:dyDescent="0.15"/>
    <row r="603" s="2" customFormat="1" x14ac:dyDescent="0.15"/>
    <row r="604" s="2" customFormat="1" x14ac:dyDescent="0.15"/>
    <row r="605" s="2" customFormat="1" x14ac:dyDescent="0.15"/>
    <row r="606" s="2" customFormat="1" x14ac:dyDescent="0.15"/>
    <row r="607" s="2" customFormat="1" x14ac:dyDescent="0.15"/>
    <row r="608" s="2" customFormat="1" x14ac:dyDescent="0.15"/>
    <row r="609" s="2" customFormat="1" x14ac:dyDescent="0.15"/>
    <row r="610" s="2" customFormat="1" x14ac:dyDescent="0.15"/>
    <row r="611" s="2" customFormat="1" x14ac:dyDescent="0.15"/>
    <row r="612" s="2" customFormat="1" x14ac:dyDescent="0.15"/>
    <row r="613" s="2" customFormat="1" x14ac:dyDescent="0.15"/>
    <row r="614" s="2" customFormat="1" x14ac:dyDescent="0.15"/>
    <row r="615" s="2" customFormat="1" x14ac:dyDescent="0.15"/>
    <row r="616" s="2" customFormat="1" x14ac:dyDescent="0.15"/>
    <row r="617" s="2" customFormat="1" x14ac:dyDescent="0.15"/>
    <row r="618" s="2" customFormat="1" x14ac:dyDescent="0.15"/>
    <row r="619" s="2" customFormat="1" x14ac:dyDescent="0.15"/>
    <row r="620" s="2" customFormat="1" x14ac:dyDescent="0.15"/>
    <row r="621" s="2" customFormat="1" x14ac:dyDescent="0.15"/>
    <row r="622" s="2" customFormat="1" x14ac:dyDescent="0.15"/>
    <row r="623" s="2" customFormat="1" x14ac:dyDescent="0.15"/>
    <row r="624" s="2" customFormat="1" x14ac:dyDescent="0.15"/>
    <row r="625" s="2" customFormat="1" x14ac:dyDescent="0.15"/>
    <row r="626" s="2" customFormat="1" x14ac:dyDescent="0.15"/>
    <row r="627" s="2" customFormat="1" x14ac:dyDescent="0.15"/>
    <row r="628" s="2" customFormat="1" x14ac:dyDescent="0.15"/>
    <row r="629" s="2" customFormat="1" x14ac:dyDescent="0.15"/>
    <row r="630" s="2" customFormat="1" x14ac:dyDescent="0.15"/>
    <row r="631" s="2" customFormat="1" x14ac:dyDescent="0.15"/>
    <row r="632" s="2" customFormat="1" x14ac:dyDescent="0.15"/>
    <row r="633" s="2" customFormat="1" x14ac:dyDescent="0.15"/>
    <row r="634" s="2" customFormat="1" x14ac:dyDescent="0.15"/>
    <row r="635" s="2" customFormat="1" x14ac:dyDescent="0.15"/>
    <row r="636" s="2" customFormat="1" x14ac:dyDescent="0.15"/>
    <row r="637" s="2" customFormat="1" x14ac:dyDescent="0.15"/>
    <row r="638" s="2" customFormat="1" x14ac:dyDescent="0.15"/>
    <row r="639" s="2" customFormat="1" x14ac:dyDescent="0.15"/>
    <row r="640" s="2" customFormat="1" x14ac:dyDescent="0.15"/>
    <row r="641" s="2" customFormat="1" x14ac:dyDescent="0.15"/>
    <row r="642" s="2" customFormat="1" x14ac:dyDescent="0.15"/>
    <row r="643" s="2" customFormat="1" x14ac:dyDescent="0.15"/>
    <row r="644" s="2" customFormat="1" x14ac:dyDescent="0.15"/>
    <row r="645" s="2" customFormat="1" x14ac:dyDescent="0.15"/>
    <row r="646" s="2" customFormat="1" x14ac:dyDescent="0.15"/>
    <row r="647" s="2" customFormat="1" x14ac:dyDescent="0.15"/>
    <row r="648" s="2" customFormat="1" x14ac:dyDescent="0.15"/>
    <row r="649" s="2" customFormat="1" x14ac:dyDescent="0.15"/>
    <row r="650" s="2" customFormat="1" x14ac:dyDescent="0.15"/>
    <row r="651" s="2" customFormat="1" x14ac:dyDescent="0.15"/>
    <row r="652" s="2" customFormat="1" x14ac:dyDescent="0.15"/>
    <row r="653" s="2" customFormat="1" x14ac:dyDescent="0.15"/>
    <row r="654" s="2" customFormat="1" x14ac:dyDescent="0.15"/>
    <row r="655" s="2" customFormat="1" x14ac:dyDescent="0.15"/>
    <row r="656" s="2" customFormat="1" x14ac:dyDescent="0.15"/>
    <row r="657" s="2" customFormat="1" x14ac:dyDescent="0.15"/>
    <row r="658" s="2" customFormat="1" x14ac:dyDescent="0.15"/>
    <row r="659" s="2" customFormat="1" x14ac:dyDescent="0.15"/>
    <row r="660" s="2" customFormat="1" x14ac:dyDescent="0.15"/>
    <row r="661" s="2" customFormat="1" x14ac:dyDescent="0.15"/>
    <row r="662" s="2" customFormat="1" x14ac:dyDescent="0.15"/>
    <row r="663" s="2" customFormat="1" x14ac:dyDescent="0.15"/>
    <row r="664" s="2" customFormat="1" x14ac:dyDescent="0.15"/>
    <row r="665" s="2" customFormat="1" x14ac:dyDescent="0.15"/>
    <row r="666" s="2" customFormat="1" x14ac:dyDescent="0.15"/>
    <row r="667" s="2" customFormat="1" x14ac:dyDescent="0.15"/>
    <row r="668" s="2" customFormat="1" x14ac:dyDescent="0.15"/>
    <row r="669" s="2" customFormat="1" x14ac:dyDescent="0.15"/>
    <row r="670" s="2" customFormat="1" x14ac:dyDescent="0.15"/>
    <row r="671" s="2" customFormat="1" x14ac:dyDescent="0.15"/>
    <row r="672" s="2" customFormat="1" x14ac:dyDescent="0.15"/>
    <row r="673" s="2" customFormat="1" x14ac:dyDescent="0.15"/>
    <row r="674" s="2" customFormat="1" x14ac:dyDescent="0.15"/>
    <row r="675" s="2" customFormat="1" x14ac:dyDescent="0.15"/>
    <row r="676" s="2" customFormat="1" x14ac:dyDescent="0.15"/>
    <row r="677" s="2" customFormat="1" x14ac:dyDescent="0.15"/>
    <row r="678" s="2" customFormat="1" x14ac:dyDescent="0.15"/>
    <row r="679" s="2" customFormat="1" x14ac:dyDescent="0.15"/>
    <row r="680" s="2" customFormat="1" x14ac:dyDescent="0.15"/>
    <row r="681" s="2" customFormat="1" x14ac:dyDescent="0.15"/>
    <row r="682" s="2" customFormat="1" x14ac:dyDescent="0.15"/>
    <row r="683" s="2" customFormat="1" x14ac:dyDescent="0.15"/>
    <row r="684" s="2" customFormat="1" x14ac:dyDescent="0.15"/>
    <row r="685" s="2" customFormat="1" x14ac:dyDescent="0.15"/>
    <row r="686" s="2" customFormat="1" x14ac:dyDescent="0.15"/>
    <row r="687" s="2" customFormat="1" x14ac:dyDescent="0.15"/>
    <row r="688" s="2" customFormat="1" x14ac:dyDescent="0.15"/>
    <row r="689" s="2" customFormat="1" x14ac:dyDescent="0.15"/>
    <row r="690" s="2" customFormat="1" x14ac:dyDescent="0.15"/>
    <row r="691" s="2" customFormat="1" x14ac:dyDescent="0.15"/>
    <row r="692" s="2" customFormat="1" x14ac:dyDescent="0.15"/>
    <row r="693" s="2" customFormat="1" x14ac:dyDescent="0.15"/>
    <row r="694" s="2" customFormat="1" x14ac:dyDescent="0.15"/>
    <row r="695" s="2" customFormat="1" x14ac:dyDescent="0.15"/>
    <row r="696" s="2" customFormat="1" x14ac:dyDescent="0.15"/>
    <row r="697" s="2" customFormat="1" x14ac:dyDescent="0.15"/>
    <row r="698" s="2" customFormat="1" x14ac:dyDescent="0.15"/>
    <row r="699" s="2" customFormat="1" x14ac:dyDescent="0.15"/>
    <row r="700" s="2" customFormat="1" x14ac:dyDescent="0.15"/>
    <row r="701" s="2" customFormat="1" x14ac:dyDescent="0.15"/>
    <row r="702" s="2" customFormat="1" x14ac:dyDescent="0.15"/>
    <row r="703" s="2" customFormat="1" x14ac:dyDescent="0.15"/>
    <row r="704" s="2" customFormat="1" x14ac:dyDescent="0.15"/>
    <row r="705" s="2" customFormat="1" x14ac:dyDescent="0.15"/>
    <row r="706" s="2" customFormat="1" x14ac:dyDescent="0.15"/>
    <row r="707" s="2" customFormat="1" x14ac:dyDescent="0.15"/>
    <row r="708" s="2" customFormat="1" x14ac:dyDescent="0.15"/>
    <row r="709" s="2" customFormat="1" x14ac:dyDescent="0.15"/>
    <row r="710" s="2" customFormat="1" x14ac:dyDescent="0.15"/>
    <row r="711" s="2" customFormat="1" x14ac:dyDescent="0.15"/>
    <row r="712" s="2" customFormat="1" x14ac:dyDescent="0.15"/>
    <row r="713" s="2" customFormat="1" x14ac:dyDescent="0.15"/>
    <row r="714" s="2" customFormat="1" x14ac:dyDescent="0.15"/>
    <row r="715" s="2" customFormat="1" x14ac:dyDescent="0.15"/>
    <row r="716" s="2" customFormat="1" x14ac:dyDescent="0.15"/>
    <row r="717" s="2" customFormat="1" x14ac:dyDescent="0.15"/>
    <row r="718" s="2" customFormat="1" x14ac:dyDescent="0.15"/>
    <row r="719" s="2" customFormat="1" x14ac:dyDescent="0.15"/>
    <row r="720" s="2" customFormat="1" x14ac:dyDescent="0.15"/>
    <row r="721" s="2" customFormat="1" x14ac:dyDescent="0.15"/>
    <row r="722" s="2" customFormat="1" x14ac:dyDescent="0.15"/>
    <row r="723" s="2" customFormat="1" x14ac:dyDescent="0.15"/>
    <row r="724" s="2" customFormat="1" x14ac:dyDescent="0.15"/>
    <row r="725" s="2" customFormat="1" x14ac:dyDescent="0.15"/>
    <row r="726" s="2" customFormat="1" x14ac:dyDescent="0.15"/>
    <row r="727" s="2" customFormat="1" x14ac:dyDescent="0.15"/>
    <row r="728" s="2" customFormat="1" x14ac:dyDescent="0.15"/>
    <row r="729" s="2" customFormat="1" x14ac:dyDescent="0.15"/>
    <row r="730" s="2" customFormat="1" x14ac:dyDescent="0.15"/>
    <row r="731" s="2" customFormat="1" x14ac:dyDescent="0.15"/>
    <row r="732" s="2" customFormat="1" x14ac:dyDescent="0.15"/>
    <row r="733" s="2" customFormat="1" x14ac:dyDescent="0.15"/>
    <row r="734" s="2" customFormat="1" x14ac:dyDescent="0.15"/>
    <row r="735" s="2" customFormat="1" x14ac:dyDescent="0.15"/>
    <row r="736" s="2" customFormat="1" x14ac:dyDescent="0.15"/>
    <row r="737" s="2" customFormat="1" x14ac:dyDescent="0.15"/>
    <row r="738" s="2" customFormat="1" x14ac:dyDescent="0.15"/>
  </sheetData>
  <mergeCells count="4">
    <mergeCell ref="A2:O2"/>
    <mergeCell ref="B4:G4"/>
    <mergeCell ref="H4:L4"/>
    <mergeCell ref="A1:O1"/>
  </mergeCells>
  <printOptions horizontalCentered="1"/>
  <pageMargins left="0" right="0" top="0.5" bottom="0.5" header="0.3" footer="0.3"/>
  <pageSetup paperSize="5" firstPageNumber="6" orientation="landscape" useFirstPageNumber="1" r:id="rId1"/>
  <headerFooter>
    <oddFooter>&amp;C&amp;"Arial,Regular"&amp;P</oddFooter>
  </headerFooter>
  <rowBreaks count="2" manualBreakCount="2">
    <brk id="45" max="14" man="1"/>
    <brk id="84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139CC-EE36-4C33-83A8-A1F93F8E59B9}">
  <dimension ref="A1:AP843"/>
  <sheetViews>
    <sheetView showGridLines="0" tabSelected="1" zoomScaleNormal="100" workbookViewId="0">
      <pane ySplit="6" topLeftCell="A215" activePane="bottomLeft" state="frozen"/>
      <selection pane="bottomLeft" sqref="A1:Q1"/>
    </sheetView>
  </sheetViews>
  <sheetFormatPr defaultRowHeight="12" x14ac:dyDescent="0.15"/>
  <cols>
    <col min="1" max="1" width="7.75" customWidth="1"/>
    <col min="2" max="3" width="8.625" customWidth="1"/>
    <col min="4" max="4" width="9.75" customWidth="1"/>
    <col min="5" max="5" width="8.875" customWidth="1"/>
    <col min="6" max="6" width="9.375" customWidth="1"/>
    <col min="7" max="7" width="8.375" customWidth="1"/>
    <col min="8" max="8" width="8.25" customWidth="1"/>
    <col min="9" max="10" width="8.125" customWidth="1"/>
    <col min="11" max="12" width="8.625" customWidth="1"/>
    <col min="13" max="14" width="9.875" bestFit="1" customWidth="1"/>
    <col min="15" max="15" width="9.25" customWidth="1"/>
    <col min="16" max="16" width="11.25" customWidth="1"/>
    <col min="17" max="17" width="10.875" bestFit="1" customWidth="1"/>
    <col min="19" max="19" width="23.25" bestFit="1" customWidth="1"/>
  </cols>
  <sheetData>
    <row r="1" spans="1:42" s="32" customFormat="1" ht="15.75" customHeight="1" x14ac:dyDescent="0.25">
      <c r="A1" s="87" t="s">
        <v>78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42" s="32" customFormat="1" ht="15.75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42" s="32" customFormat="1" ht="15.75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12" t="s">
        <v>31</v>
      </c>
    </row>
    <row r="4" spans="1:42" s="2" customFormat="1" ht="16.5" customHeight="1" x14ac:dyDescent="0.25">
      <c r="A4" s="58"/>
      <c r="B4" s="88" t="s">
        <v>35</v>
      </c>
      <c r="C4" s="88"/>
      <c r="D4" s="88"/>
      <c r="E4" s="88"/>
      <c r="F4" s="88"/>
      <c r="G4" s="88"/>
      <c r="H4" s="56"/>
      <c r="I4" s="77"/>
      <c r="J4" s="84"/>
      <c r="K4" s="89" t="s">
        <v>36</v>
      </c>
      <c r="L4" s="89"/>
      <c r="M4" s="89"/>
      <c r="N4" s="89"/>
      <c r="O4" s="57"/>
      <c r="P4" s="76"/>
      <c r="Q4" s="58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</row>
    <row r="5" spans="1:42" s="2" customFormat="1" ht="16.5" customHeight="1" x14ac:dyDescent="0.2">
      <c r="A5" s="60" t="s">
        <v>3</v>
      </c>
      <c r="B5" s="59"/>
      <c r="C5" s="59"/>
      <c r="D5" s="59"/>
      <c r="E5" s="59"/>
      <c r="F5" s="59"/>
      <c r="G5" s="59"/>
      <c r="H5" s="59"/>
      <c r="I5" s="78"/>
      <c r="J5" s="85"/>
      <c r="K5" s="79"/>
      <c r="L5" s="59"/>
      <c r="M5" s="59"/>
      <c r="N5" s="79"/>
      <c r="O5" s="80"/>
      <c r="P5" s="60" t="s">
        <v>32</v>
      </c>
      <c r="Q5" s="60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</row>
    <row r="6" spans="1:42" s="2" customFormat="1" ht="12.75" customHeight="1" x14ac:dyDescent="0.2">
      <c r="A6" s="61" t="s">
        <v>4</v>
      </c>
      <c r="B6" s="62" t="s">
        <v>5</v>
      </c>
      <c r="C6" s="62" t="s">
        <v>37</v>
      </c>
      <c r="D6" s="62" t="s">
        <v>38</v>
      </c>
      <c r="E6" s="61" t="s">
        <v>39</v>
      </c>
      <c r="F6" s="61" t="s">
        <v>40</v>
      </c>
      <c r="G6" s="62" t="s">
        <v>46</v>
      </c>
      <c r="H6" s="62" t="s">
        <v>81</v>
      </c>
      <c r="I6" s="62" t="s">
        <v>41</v>
      </c>
      <c r="J6" s="62" t="s">
        <v>85</v>
      </c>
      <c r="K6" s="62" t="s">
        <v>42</v>
      </c>
      <c r="L6" s="61" t="s">
        <v>83</v>
      </c>
      <c r="M6" s="62" t="s">
        <v>84</v>
      </c>
      <c r="N6" s="62" t="s">
        <v>80</v>
      </c>
      <c r="O6" s="81" t="s">
        <v>41</v>
      </c>
      <c r="P6" s="62" t="s">
        <v>13</v>
      </c>
      <c r="Q6" s="62" t="s">
        <v>45</v>
      </c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</row>
    <row r="7" spans="1:42" s="2" customFormat="1" ht="12.75" x14ac:dyDescent="0.2">
      <c r="A7" s="63">
        <v>2009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4"/>
      <c r="Q7" s="5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</row>
    <row r="8" spans="1:42" s="2" customFormat="1" ht="12.75" x14ac:dyDescent="0.2">
      <c r="A8" s="19" t="s">
        <v>57</v>
      </c>
      <c r="B8" s="19">
        <v>17.5</v>
      </c>
      <c r="C8" s="19">
        <v>36</v>
      </c>
      <c r="D8" s="19">
        <v>204.5</v>
      </c>
      <c r="E8" s="19">
        <v>187.7</v>
      </c>
      <c r="F8" s="19">
        <v>13.3</v>
      </c>
      <c r="G8" s="19">
        <v>0</v>
      </c>
      <c r="H8" s="19">
        <v>0</v>
      </c>
      <c r="I8" s="19">
        <v>1</v>
      </c>
      <c r="J8" s="67">
        <v>0</v>
      </c>
      <c r="K8" s="23">
        <v>3</v>
      </c>
      <c r="L8" s="19">
        <v>24.1</v>
      </c>
      <c r="M8" s="19">
        <v>258.7</v>
      </c>
      <c r="N8" s="19">
        <v>41.19</v>
      </c>
      <c r="O8" s="19">
        <v>11.510000000000005</v>
      </c>
      <c r="P8" s="19">
        <v>1140.5999999999999</v>
      </c>
      <c r="Q8" s="68">
        <f>SUM(B8:P8)</f>
        <v>1939.1</v>
      </c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</row>
    <row r="9" spans="1:42" s="2" customFormat="1" ht="12.75" x14ac:dyDescent="0.2">
      <c r="A9" s="19" t="s">
        <v>58</v>
      </c>
      <c r="B9" s="19">
        <v>17.5</v>
      </c>
      <c r="C9" s="19">
        <v>36</v>
      </c>
      <c r="D9" s="19">
        <v>204.8</v>
      </c>
      <c r="E9" s="19">
        <v>187.2</v>
      </c>
      <c r="F9" s="19">
        <v>13.3</v>
      </c>
      <c r="G9" s="19">
        <v>0</v>
      </c>
      <c r="H9" s="19">
        <v>0</v>
      </c>
      <c r="I9" s="19">
        <v>14.8</v>
      </c>
      <c r="J9" s="67">
        <v>0</v>
      </c>
      <c r="K9" s="23">
        <v>2.8</v>
      </c>
      <c r="L9" s="19">
        <v>23.9</v>
      </c>
      <c r="M9" s="19">
        <v>254.7</v>
      </c>
      <c r="N9" s="19">
        <v>42.03</v>
      </c>
      <c r="O9" s="19">
        <v>10.670000000000002</v>
      </c>
      <c r="P9" s="19">
        <v>1140.3</v>
      </c>
      <c r="Q9" s="68">
        <f t="shared" ref="Q9:Q71" si="0">SUM(B9:P9)</f>
        <v>1948</v>
      </c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</row>
    <row r="10" spans="1:42" s="2" customFormat="1" ht="12.75" x14ac:dyDescent="0.2">
      <c r="A10" s="19" t="s">
        <v>47</v>
      </c>
      <c r="B10" s="19">
        <v>17.8</v>
      </c>
      <c r="C10" s="19">
        <v>36</v>
      </c>
      <c r="D10" s="19">
        <v>202.6</v>
      </c>
      <c r="E10" s="19">
        <v>186.8</v>
      </c>
      <c r="F10" s="19">
        <v>13</v>
      </c>
      <c r="G10" s="19">
        <v>0</v>
      </c>
      <c r="H10" s="19">
        <v>0</v>
      </c>
      <c r="I10" s="19">
        <v>14.7</v>
      </c>
      <c r="J10" s="67">
        <v>0</v>
      </c>
      <c r="K10" s="23">
        <v>2.8</v>
      </c>
      <c r="L10" s="19">
        <v>24</v>
      </c>
      <c r="M10" s="19">
        <v>254.7</v>
      </c>
      <c r="N10" s="19">
        <v>42.07</v>
      </c>
      <c r="O10" s="19">
        <v>10.729999999999997</v>
      </c>
      <c r="P10" s="19">
        <v>1138.0999999999999</v>
      </c>
      <c r="Q10" s="68">
        <f t="shared" si="0"/>
        <v>1943.3</v>
      </c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</row>
    <row r="11" spans="1:42" s="2" customFormat="1" ht="12.75" x14ac:dyDescent="0.2">
      <c r="A11" s="19" t="s">
        <v>48</v>
      </c>
      <c r="B11" s="19">
        <v>17.7</v>
      </c>
      <c r="C11" s="19">
        <v>35</v>
      </c>
      <c r="D11" s="19">
        <v>203.9</v>
      </c>
      <c r="E11" s="19">
        <v>186.4</v>
      </c>
      <c r="F11" s="19">
        <v>13.2</v>
      </c>
      <c r="G11" s="19">
        <v>0</v>
      </c>
      <c r="H11" s="19">
        <v>0</v>
      </c>
      <c r="I11" s="19">
        <v>14.9</v>
      </c>
      <c r="J11" s="67">
        <v>0</v>
      </c>
      <c r="K11" s="23">
        <v>2.6</v>
      </c>
      <c r="L11" s="19">
        <v>24.7</v>
      </c>
      <c r="M11" s="19">
        <v>254.7</v>
      </c>
      <c r="N11" s="19">
        <v>47.81</v>
      </c>
      <c r="O11" s="19">
        <v>10.79</v>
      </c>
      <c r="P11" s="19">
        <v>1138.0999999999999</v>
      </c>
      <c r="Q11" s="68">
        <f t="shared" si="0"/>
        <v>1949.7999999999997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</row>
    <row r="12" spans="1:42" s="2" customFormat="1" ht="12.75" x14ac:dyDescent="0.2">
      <c r="A12" s="19" t="s">
        <v>49</v>
      </c>
      <c r="B12" s="19">
        <v>18.7</v>
      </c>
      <c r="C12" s="19">
        <v>34.299999999999997</v>
      </c>
      <c r="D12" s="19">
        <v>205.8</v>
      </c>
      <c r="E12" s="19">
        <v>184.7</v>
      </c>
      <c r="F12" s="19">
        <v>13</v>
      </c>
      <c r="G12" s="19">
        <v>0</v>
      </c>
      <c r="H12" s="19">
        <v>0</v>
      </c>
      <c r="I12" s="19">
        <v>15</v>
      </c>
      <c r="J12" s="67">
        <v>0</v>
      </c>
      <c r="K12" s="23">
        <v>2.6</v>
      </c>
      <c r="L12" s="19">
        <v>24.9</v>
      </c>
      <c r="M12" s="19">
        <v>253</v>
      </c>
      <c r="N12" s="19">
        <v>45.2</v>
      </c>
      <c r="O12" s="19">
        <v>10</v>
      </c>
      <c r="P12" s="19">
        <v>1137.7</v>
      </c>
      <c r="Q12" s="68">
        <f t="shared" si="0"/>
        <v>1944.9</v>
      </c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</row>
    <row r="13" spans="1:42" s="2" customFormat="1" ht="12.75" x14ac:dyDescent="0.2">
      <c r="A13" s="19" t="s">
        <v>50</v>
      </c>
      <c r="B13" s="19">
        <v>18.600000000000001</v>
      </c>
      <c r="C13" s="19">
        <v>34.299999999999997</v>
      </c>
      <c r="D13" s="19">
        <v>205.5</v>
      </c>
      <c r="E13" s="19">
        <v>187.8</v>
      </c>
      <c r="F13" s="19">
        <v>13.1</v>
      </c>
      <c r="G13" s="19">
        <v>0</v>
      </c>
      <c r="H13" s="19">
        <v>0</v>
      </c>
      <c r="I13" s="19">
        <v>15</v>
      </c>
      <c r="J13" s="67">
        <v>0</v>
      </c>
      <c r="K13" s="23">
        <v>2.4</v>
      </c>
      <c r="L13" s="19">
        <v>24.6</v>
      </c>
      <c r="M13" s="19">
        <v>251.5</v>
      </c>
      <c r="N13" s="19">
        <v>42.55</v>
      </c>
      <c r="O13" s="19">
        <v>10.050000000000004</v>
      </c>
      <c r="P13" s="19">
        <v>1135.2</v>
      </c>
      <c r="Q13" s="68">
        <f t="shared" si="0"/>
        <v>1940.6</v>
      </c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</row>
    <row r="14" spans="1:42" s="2" customFormat="1" ht="12.75" x14ac:dyDescent="0.2">
      <c r="A14" s="19" t="s">
        <v>51</v>
      </c>
      <c r="B14" s="19">
        <v>18.5</v>
      </c>
      <c r="C14" s="19">
        <v>32.200000000000003</v>
      </c>
      <c r="D14" s="19">
        <v>205.2</v>
      </c>
      <c r="E14" s="19">
        <v>187</v>
      </c>
      <c r="F14" s="19">
        <v>13.1</v>
      </c>
      <c r="G14" s="19">
        <v>0</v>
      </c>
      <c r="H14" s="19">
        <v>0</v>
      </c>
      <c r="I14" s="19">
        <v>15</v>
      </c>
      <c r="J14" s="67">
        <v>0</v>
      </c>
      <c r="K14" s="23">
        <v>2.2000000000000002</v>
      </c>
      <c r="L14" s="19">
        <v>24.5</v>
      </c>
      <c r="M14" s="19">
        <v>290</v>
      </c>
      <c r="N14" s="19">
        <v>39.520000000000003</v>
      </c>
      <c r="O14" s="19">
        <v>10.379999999999995</v>
      </c>
      <c r="P14" s="19">
        <v>1135.3</v>
      </c>
      <c r="Q14" s="68">
        <f t="shared" si="0"/>
        <v>1972.9</v>
      </c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</row>
    <row r="15" spans="1:42" s="2" customFormat="1" ht="12.75" x14ac:dyDescent="0.2">
      <c r="A15" s="19" t="s">
        <v>52</v>
      </c>
      <c r="B15" s="19">
        <v>18.8</v>
      </c>
      <c r="C15" s="19">
        <v>32.200000000000003</v>
      </c>
      <c r="D15" s="19">
        <v>207.8</v>
      </c>
      <c r="E15" s="19">
        <v>186.1</v>
      </c>
      <c r="F15" s="19">
        <v>13.3</v>
      </c>
      <c r="G15" s="19">
        <v>43.651178762880001</v>
      </c>
      <c r="H15" s="19">
        <v>0</v>
      </c>
      <c r="I15" s="19">
        <v>15.048821237120002</v>
      </c>
      <c r="J15" s="67">
        <v>0</v>
      </c>
      <c r="K15" s="23">
        <v>2.1</v>
      </c>
      <c r="L15" s="19">
        <v>24.5</v>
      </c>
      <c r="M15" s="19">
        <v>286.10000000000002</v>
      </c>
      <c r="N15" s="19">
        <v>39.56</v>
      </c>
      <c r="O15" s="19">
        <v>9.5399999999999991</v>
      </c>
      <c r="P15" s="19">
        <v>1135.3</v>
      </c>
      <c r="Q15" s="68">
        <f t="shared" si="0"/>
        <v>2014</v>
      </c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</row>
    <row r="16" spans="1:42" s="2" customFormat="1" ht="12.75" x14ac:dyDescent="0.2">
      <c r="A16" s="19" t="s">
        <v>59</v>
      </c>
      <c r="B16" s="19">
        <v>18.8</v>
      </c>
      <c r="C16" s="19">
        <v>32.200000000000003</v>
      </c>
      <c r="D16" s="19">
        <v>209.9</v>
      </c>
      <c r="E16" s="19">
        <v>187.9</v>
      </c>
      <c r="F16" s="19">
        <v>13.6</v>
      </c>
      <c r="G16" s="19">
        <v>56.702241588700005</v>
      </c>
      <c r="H16" s="19">
        <v>0</v>
      </c>
      <c r="I16" s="19">
        <v>14.997758411299998</v>
      </c>
      <c r="J16" s="67">
        <v>0</v>
      </c>
      <c r="K16" s="23">
        <v>2.1</v>
      </c>
      <c r="L16" s="19">
        <v>24.6</v>
      </c>
      <c r="M16" s="19">
        <v>286</v>
      </c>
      <c r="N16" s="19">
        <v>39.56</v>
      </c>
      <c r="O16" s="19">
        <v>9.5399999999999991</v>
      </c>
      <c r="P16" s="19">
        <v>1132.7</v>
      </c>
      <c r="Q16" s="68">
        <f t="shared" si="0"/>
        <v>2028.6</v>
      </c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</row>
    <row r="17" spans="1:42" s="2" customFormat="1" ht="12.75" x14ac:dyDescent="0.2">
      <c r="A17" s="19" t="s">
        <v>54</v>
      </c>
      <c r="B17" s="19">
        <v>18.8</v>
      </c>
      <c r="C17" s="19">
        <v>31.2</v>
      </c>
      <c r="D17" s="19">
        <v>207.6</v>
      </c>
      <c r="E17" s="19">
        <v>187.3</v>
      </c>
      <c r="F17" s="19">
        <v>13.4</v>
      </c>
      <c r="G17" s="19">
        <v>56.899794163900005</v>
      </c>
      <c r="H17" s="19">
        <v>0</v>
      </c>
      <c r="I17" s="19">
        <v>15.800205836099998</v>
      </c>
      <c r="J17" s="67">
        <v>0</v>
      </c>
      <c r="K17" s="23">
        <v>2</v>
      </c>
      <c r="L17" s="19">
        <v>24.6</v>
      </c>
      <c r="M17" s="19">
        <v>284.39999999999998</v>
      </c>
      <c r="N17" s="19">
        <v>39.56</v>
      </c>
      <c r="O17" s="19">
        <v>9.4399999999999977</v>
      </c>
      <c r="P17" s="19">
        <v>1127.7</v>
      </c>
      <c r="Q17" s="68">
        <f t="shared" si="0"/>
        <v>2018.7</v>
      </c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</row>
    <row r="18" spans="1:42" s="2" customFormat="1" ht="12.75" x14ac:dyDescent="0.2">
      <c r="A18" s="19" t="s">
        <v>55</v>
      </c>
      <c r="B18" s="19">
        <v>19</v>
      </c>
      <c r="C18" s="19">
        <v>30.6</v>
      </c>
      <c r="D18" s="19">
        <v>208.2</v>
      </c>
      <c r="E18" s="19">
        <v>187.1</v>
      </c>
      <c r="F18" s="19">
        <v>14.5</v>
      </c>
      <c r="G18" s="19">
        <v>57.625996714564991</v>
      </c>
      <c r="H18" s="19">
        <v>0</v>
      </c>
      <c r="I18" s="19">
        <v>15.974003285435003</v>
      </c>
      <c r="J18" s="67">
        <v>0</v>
      </c>
      <c r="K18" s="23">
        <v>2</v>
      </c>
      <c r="L18" s="19">
        <v>24.7</v>
      </c>
      <c r="M18" s="19">
        <v>282.7</v>
      </c>
      <c r="N18" s="19">
        <v>39.53</v>
      </c>
      <c r="O18" s="19">
        <v>9.3699999999999974</v>
      </c>
      <c r="P18" s="19">
        <v>1127.5999999999999</v>
      </c>
      <c r="Q18" s="68">
        <f t="shared" si="0"/>
        <v>2018.9</v>
      </c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</row>
    <row r="19" spans="1:42" s="2" customFormat="1" ht="12.75" x14ac:dyDescent="0.2">
      <c r="A19" s="19" t="s">
        <v>56</v>
      </c>
      <c r="B19" s="19">
        <v>17.899999999999999</v>
      </c>
      <c r="C19" s="19">
        <v>30.5</v>
      </c>
      <c r="D19" s="19">
        <v>211.7</v>
      </c>
      <c r="E19" s="19">
        <v>205.5</v>
      </c>
      <c r="F19" s="19">
        <v>14.5</v>
      </c>
      <c r="G19" s="19">
        <v>56.105289241900003</v>
      </c>
      <c r="H19" s="19">
        <v>0</v>
      </c>
      <c r="I19" s="19">
        <v>15.994710758099991</v>
      </c>
      <c r="J19" s="67">
        <v>0</v>
      </c>
      <c r="K19" s="23">
        <v>1.7</v>
      </c>
      <c r="L19" s="19">
        <v>25.1</v>
      </c>
      <c r="M19" s="19">
        <v>281.10000000000002</v>
      </c>
      <c r="N19" s="19">
        <v>39.53</v>
      </c>
      <c r="O19" s="19">
        <v>9.269999999999996</v>
      </c>
      <c r="P19" s="19">
        <v>1125</v>
      </c>
      <c r="Q19" s="68">
        <f t="shared" si="0"/>
        <v>2033.9</v>
      </c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</row>
    <row r="20" spans="1:42" s="2" customFormat="1" ht="12.75" x14ac:dyDescent="0.2">
      <c r="A20" s="63">
        <v>2010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19"/>
      <c r="M20" s="19"/>
      <c r="N20" s="19"/>
      <c r="O20" s="19"/>
      <c r="P20" s="19"/>
      <c r="Q20" s="68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</row>
    <row r="21" spans="1:42" s="2" customFormat="1" ht="12.75" x14ac:dyDescent="0.2">
      <c r="A21" s="19" t="s">
        <v>57</v>
      </c>
      <c r="B21" s="19">
        <v>17.100000000000001</v>
      </c>
      <c r="C21" s="19">
        <v>28.3</v>
      </c>
      <c r="D21" s="19">
        <v>212.6</v>
      </c>
      <c r="E21" s="19">
        <v>204.6</v>
      </c>
      <c r="F21" s="19">
        <v>14.5</v>
      </c>
      <c r="G21" s="19">
        <v>55.622233828174998</v>
      </c>
      <c r="H21" s="19">
        <v>0</v>
      </c>
      <c r="I21" s="19">
        <v>15.477766171824996</v>
      </c>
      <c r="J21" s="67">
        <v>0</v>
      </c>
      <c r="K21" s="23">
        <v>1.5</v>
      </c>
      <c r="L21" s="19">
        <v>23.5</v>
      </c>
      <c r="M21" s="19">
        <v>279.7</v>
      </c>
      <c r="N21" s="19">
        <v>39.549999999999997</v>
      </c>
      <c r="O21" s="19">
        <v>8.9500000000000028</v>
      </c>
      <c r="P21" s="19">
        <v>1125</v>
      </c>
      <c r="Q21" s="68">
        <f t="shared" si="0"/>
        <v>2026.4</v>
      </c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</row>
    <row r="22" spans="1:42" s="2" customFormat="1" ht="12.75" x14ac:dyDescent="0.2">
      <c r="A22" s="19" t="s">
        <v>58</v>
      </c>
      <c r="B22" s="19">
        <v>16.600000000000001</v>
      </c>
      <c r="C22" s="19">
        <v>28.3</v>
      </c>
      <c r="D22" s="19">
        <v>212.9</v>
      </c>
      <c r="E22" s="19">
        <v>205.1</v>
      </c>
      <c r="F22" s="19">
        <v>14.5</v>
      </c>
      <c r="G22" s="19">
        <v>54.848754655800001</v>
      </c>
      <c r="H22" s="19">
        <v>0</v>
      </c>
      <c r="I22" s="19">
        <v>15.251245344199994</v>
      </c>
      <c r="J22" s="67">
        <v>0</v>
      </c>
      <c r="K22" s="23">
        <v>1.5</v>
      </c>
      <c r="L22" s="19">
        <v>23.4</v>
      </c>
      <c r="M22" s="19">
        <v>275.7</v>
      </c>
      <c r="N22" s="19">
        <v>39.590000000000003</v>
      </c>
      <c r="O22" s="19">
        <v>8.11</v>
      </c>
      <c r="P22" s="19">
        <v>1124</v>
      </c>
      <c r="Q22" s="68">
        <f t="shared" si="0"/>
        <v>2019.8</v>
      </c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pans="1:42" s="2" customFormat="1" ht="12.75" x14ac:dyDescent="0.2">
      <c r="A23" s="19" t="s">
        <v>47</v>
      </c>
      <c r="B23" s="19">
        <v>16.399999999999999</v>
      </c>
      <c r="C23" s="19">
        <v>28.3</v>
      </c>
      <c r="D23" s="19">
        <v>215.7</v>
      </c>
      <c r="E23" s="19">
        <v>204.9</v>
      </c>
      <c r="F23" s="19">
        <v>14.1</v>
      </c>
      <c r="G23" s="19">
        <v>54.335547422399998</v>
      </c>
      <c r="H23" s="19">
        <v>0</v>
      </c>
      <c r="I23" s="19">
        <v>15.064452577600008</v>
      </c>
      <c r="J23" s="67">
        <v>0</v>
      </c>
      <c r="K23" s="23">
        <v>1.5</v>
      </c>
      <c r="L23" s="19">
        <v>23.4</v>
      </c>
      <c r="M23" s="19">
        <v>274.10000000000002</v>
      </c>
      <c r="N23" s="19">
        <v>39.64</v>
      </c>
      <c r="O23" s="19">
        <v>8.0600000000000023</v>
      </c>
      <c r="P23" s="19">
        <v>1121.2</v>
      </c>
      <c r="Q23" s="68">
        <f t="shared" si="0"/>
        <v>2016.7</v>
      </c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s="2" customFormat="1" ht="12.75" x14ac:dyDescent="0.2">
      <c r="A24" s="19" t="s">
        <v>48</v>
      </c>
      <c r="B24" s="19">
        <v>16.2</v>
      </c>
      <c r="C24" s="19">
        <v>27.2</v>
      </c>
      <c r="D24" s="19">
        <v>217</v>
      </c>
      <c r="E24" s="19">
        <v>205.4</v>
      </c>
      <c r="F24" s="19">
        <v>15</v>
      </c>
      <c r="G24" s="19">
        <v>54.080643759924996</v>
      </c>
      <c r="H24" s="19">
        <v>0</v>
      </c>
      <c r="I24" s="19">
        <v>15.019356240074998</v>
      </c>
      <c r="J24" s="67">
        <v>0</v>
      </c>
      <c r="K24" s="23">
        <v>1.4</v>
      </c>
      <c r="L24" s="19">
        <v>23</v>
      </c>
      <c r="M24" s="19">
        <v>274.10000000000002</v>
      </c>
      <c r="N24" s="19">
        <v>39.71</v>
      </c>
      <c r="O24" s="19">
        <v>7.990000000000002</v>
      </c>
      <c r="P24" s="19">
        <v>1121.2</v>
      </c>
      <c r="Q24" s="68">
        <f t="shared" si="0"/>
        <v>2017.3000000000002</v>
      </c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42" s="2" customFormat="1" ht="12.75" x14ac:dyDescent="0.2">
      <c r="A25" s="19" t="s">
        <v>49</v>
      </c>
      <c r="B25" s="19">
        <v>15</v>
      </c>
      <c r="C25" s="19">
        <v>26.6</v>
      </c>
      <c r="D25" s="19">
        <v>218.7</v>
      </c>
      <c r="E25" s="19">
        <v>203.6</v>
      </c>
      <c r="F25" s="19">
        <v>14.8</v>
      </c>
      <c r="G25" s="19">
        <v>52.764073948299995</v>
      </c>
      <c r="H25" s="19">
        <v>0</v>
      </c>
      <c r="I25" s="19">
        <v>14.735926051700005</v>
      </c>
      <c r="J25" s="67">
        <v>0</v>
      </c>
      <c r="K25" s="23">
        <v>1.4</v>
      </c>
      <c r="L25" s="19">
        <v>22.8</v>
      </c>
      <c r="M25" s="19">
        <v>272.39999999999998</v>
      </c>
      <c r="N25" s="19">
        <v>39.64</v>
      </c>
      <c r="O25" s="19">
        <v>8.0600000000000023</v>
      </c>
      <c r="P25" s="19">
        <v>1120.9000000000001</v>
      </c>
      <c r="Q25" s="68">
        <f t="shared" si="0"/>
        <v>2011.4</v>
      </c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</row>
    <row r="26" spans="1:42" s="2" customFormat="1" ht="12.75" x14ac:dyDescent="0.2">
      <c r="A26" s="19" t="s">
        <v>50</v>
      </c>
      <c r="B26" s="19">
        <v>14.7</v>
      </c>
      <c r="C26" s="19">
        <v>26.6</v>
      </c>
      <c r="D26" s="19">
        <v>221.1</v>
      </c>
      <c r="E26" s="19">
        <v>203.7</v>
      </c>
      <c r="F26" s="19">
        <v>14.8</v>
      </c>
      <c r="G26" s="19">
        <v>52.927627439000005</v>
      </c>
      <c r="H26" s="19">
        <v>1</v>
      </c>
      <c r="I26" s="19">
        <v>13.672372560999989</v>
      </c>
      <c r="J26" s="67">
        <v>0</v>
      </c>
      <c r="K26" s="23">
        <v>1.4</v>
      </c>
      <c r="L26" s="19">
        <v>22.3</v>
      </c>
      <c r="M26" s="19">
        <v>290.8</v>
      </c>
      <c r="N26" s="19">
        <v>39.68</v>
      </c>
      <c r="O26" s="19">
        <v>8.0200000000000031</v>
      </c>
      <c r="P26" s="19">
        <v>1119.0999999999999</v>
      </c>
      <c r="Q26" s="68">
        <f t="shared" si="0"/>
        <v>2029.7999999999997</v>
      </c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</row>
    <row r="27" spans="1:42" s="2" customFormat="1" ht="12.75" x14ac:dyDescent="0.2">
      <c r="A27" s="19" t="s">
        <v>51</v>
      </c>
      <c r="B27" s="19">
        <v>15.5</v>
      </c>
      <c r="C27" s="19">
        <v>24.5</v>
      </c>
      <c r="D27" s="19">
        <v>221</v>
      </c>
      <c r="E27" s="19">
        <v>208.2</v>
      </c>
      <c r="F27" s="19">
        <v>14.8</v>
      </c>
      <c r="G27" s="19">
        <v>54.345568205200003</v>
      </c>
      <c r="H27" s="19">
        <v>1</v>
      </c>
      <c r="I27" s="19">
        <v>14.754431794799991</v>
      </c>
      <c r="J27" s="67">
        <v>0</v>
      </c>
      <c r="K27" s="23">
        <v>1.3</v>
      </c>
      <c r="L27" s="19">
        <v>22</v>
      </c>
      <c r="M27" s="19">
        <v>289.39999999999998</v>
      </c>
      <c r="N27" s="19">
        <v>39.68</v>
      </c>
      <c r="O27" s="19">
        <v>7.32</v>
      </c>
      <c r="P27" s="19">
        <v>1119.3</v>
      </c>
      <c r="Q27" s="68">
        <f t="shared" si="0"/>
        <v>2033.1</v>
      </c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</row>
    <row r="28" spans="1:42" s="2" customFormat="1" ht="12.75" x14ac:dyDescent="0.2">
      <c r="A28" s="19" t="s">
        <v>52</v>
      </c>
      <c r="B28" s="19">
        <v>15.1</v>
      </c>
      <c r="C28" s="19">
        <v>24.5</v>
      </c>
      <c r="D28" s="19">
        <v>222.2</v>
      </c>
      <c r="E28" s="19">
        <v>207.8</v>
      </c>
      <c r="F28" s="19">
        <v>15.6</v>
      </c>
      <c r="G28" s="19">
        <v>54.001640624099998</v>
      </c>
      <c r="H28" s="19">
        <v>1</v>
      </c>
      <c r="I28" s="19">
        <v>14.698359375900004</v>
      </c>
      <c r="J28" s="67">
        <v>0</v>
      </c>
      <c r="K28" s="23">
        <v>1.3</v>
      </c>
      <c r="L28" s="19">
        <v>22</v>
      </c>
      <c r="M28" s="19">
        <v>285.39999999999998</v>
      </c>
      <c r="N28" s="19">
        <v>39.729999999999997</v>
      </c>
      <c r="O28" s="19">
        <v>6.470000000000006</v>
      </c>
      <c r="P28" s="19">
        <v>1119.3</v>
      </c>
      <c r="Q28" s="68">
        <f t="shared" si="0"/>
        <v>2029.1</v>
      </c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</row>
    <row r="29" spans="1:42" s="2" customFormat="1" ht="12.75" x14ac:dyDescent="0.2">
      <c r="A29" s="19" t="s">
        <v>59</v>
      </c>
      <c r="B29" s="19">
        <v>16.3</v>
      </c>
      <c r="C29" s="19">
        <v>24.5</v>
      </c>
      <c r="D29" s="19">
        <v>223.3</v>
      </c>
      <c r="E29" s="19">
        <v>208.1</v>
      </c>
      <c r="F29" s="19">
        <v>15.2</v>
      </c>
      <c r="G29" s="19">
        <v>55.693631905624997</v>
      </c>
      <c r="H29" s="19">
        <v>1</v>
      </c>
      <c r="I29" s="19">
        <v>15.106368094375</v>
      </c>
      <c r="J29" s="67">
        <v>0</v>
      </c>
      <c r="K29" s="23">
        <v>1.3</v>
      </c>
      <c r="L29" s="19">
        <v>22.2</v>
      </c>
      <c r="M29" s="19">
        <v>283.7</v>
      </c>
      <c r="N29" s="19">
        <v>39.61</v>
      </c>
      <c r="O29" s="19">
        <v>6.490000000000002</v>
      </c>
      <c r="P29" s="19">
        <v>1116.5</v>
      </c>
      <c r="Q29" s="68">
        <f t="shared" si="0"/>
        <v>2029</v>
      </c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</row>
    <row r="30" spans="1:42" s="2" customFormat="1" ht="12" customHeight="1" x14ac:dyDescent="0.2">
      <c r="A30" s="19" t="s">
        <v>54</v>
      </c>
      <c r="B30" s="19">
        <v>16.3</v>
      </c>
      <c r="C30" s="19">
        <v>23.5</v>
      </c>
      <c r="D30" s="19">
        <v>221.3</v>
      </c>
      <c r="E30" s="19">
        <v>207.7</v>
      </c>
      <c r="F30" s="19">
        <v>15</v>
      </c>
      <c r="G30" s="19">
        <v>56.251878978859999</v>
      </c>
      <c r="H30" s="19">
        <v>1</v>
      </c>
      <c r="I30" s="19">
        <v>15.248121021140001</v>
      </c>
      <c r="J30" s="67">
        <v>0</v>
      </c>
      <c r="K30" s="23">
        <v>1.1000000000000001</v>
      </c>
      <c r="L30" s="19">
        <v>22.2</v>
      </c>
      <c r="M30" s="19">
        <v>283.7</v>
      </c>
      <c r="N30" s="19">
        <v>39.51</v>
      </c>
      <c r="O30" s="19">
        <v>6.2899999999999991</v>
      </c>
      <c r="P30" s="19">
        <v>1116.4000000000001</v>
      </c>
      <c r="Q30" s="68">
        <f t="shared" si="0"/>
        <v>2025.5000000000002</v>
      </c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</row>
    <row r="31" spans="1:42" s="2" customFormat="1" ht="12.75" x14ac:dyDescent="0.2">
      <c r="A31" s="19" t="s">
        <v>55</v>
      </c>
      <c r="B31" s="19">
        <v>15.3</v>
      </c>
      <c r="C31" s="19">
        <v>22.8</v>
      </c>
      <c r="D31" s="19">
        <v>226.9</v>
      </c>
      <c r="E31" s="19">
        <v>206.1</v>
      </c>
      <c r="F31" s="19">
        <v>14.8</v>
      </c>
      <c r="G31" s="19">
        <v>54.6053927878</v>
      </c>
      <c r="H31" s="19">
        <v>1</v>
      </c>
      <c r="I31" s="19">
        <v>14.694607212199998</v>
      </c>
      <c r="J31" s="67">
        <v>0</v>
      </c>
      <c r="K31" s="23">
        <v>1.1000000000000001</v>
      </c>
      <c r="L31" s="19">
        <v>22.1</v>
      </c>
      <c r="M31" s="19">
        <v>282.39999999999998</v>
      </c>
      <c r="N31" s="19">
        <v>39.479999999999997</v>
      </c>
      <c r="O31" s="19">
        <v>6.32</v>
      </c>
      <c r="P31" s="19">
        <v>1116.3</v>
      </c>
      <c r="Q31" s="68">
        <f t="shared" si="0"/>
        <v>2023.9</v>
      </c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</row>
    <row r="32" spans="1:42" s="2" customFormat="1" ht="12.75" x14ac:dyDescent="0.2">
      <c r="A32" s="19" t="s">
        <v>56</v>
      </c>
      <c r="B32" s="19">
        <v>15.4</v>
      </c>
      <c r="C32" s="19">
        <v>22.6</v>
      </c>
      <c r="D32" s="19">
        <v>228.3</v>
      </c>
      <c r="E32" s="19">
        <v>208.6</v>
      </c>
      <c r="F32" s="19">
        <v>14.8</v>
      </c>
      <c r="G32" s="19">
        <v>55.115379055299996</v>
      </c>
      <c r="H32" s="19">
        <v>1</v>
      </c>
      <c r="I32" s="19">
        <v>15.984620944699998</v>
      </c>
      <c r="J32" s="67">
        <v>0</v>
      </c>
      <c r="K32" s="23">
        <v>1.1000000000000001</v>
      </c>
      <c r="L32" s="19">
        <v>23.9</v>
      </c>
      <c r="M32" s="19">
        <v>280.89999999999998</v>
      </c>
      <c r="N32" s="19">
        <v>39.36</v>
      </c>
      <c r="O32" s="19">
        <v>6.0399999999999991</v>
      </c>
      <c r="P32" s="19">
        <v>1112.3</v>
      </c>
      <c r="Q32" s="68">
        <f t="shared" si="0"/>
        <v>2025.3999999999999</v>
      </c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</row>
    <row r="33" spans="1:42" s="2" customFormat="1" ht="12.75" x14ac:dyDescent="0.2">
      <c r="A33" s="63">
        <v>2011</v>
      </c>
      <c r="B33" s="19"/>
      <c r="C33" s="19"/>
      <c r="D33" s="19"/>
      <c r="E33" s="19"/>
      <c r="F33" s="19"/>
      <c r="G33" s="19"/>
      <c r="H33" s="19"/>
      <c r="I33" s="19"/>
      <c r="J33" s="67"/>
      <c r="K33" s="23"/>
      <c r="L33" s="19"/>
      <c r="M33" s="19"/>
      <c r="N33" s="19"/>
      <c r="O33" s="19"/>
      <c r="P33" s="19"/>
      <c r="Q33" s="68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</row>
    <row r="34" spans="1:42" s="2" customFormat="1" ht="12.75" x14ac:dyDescent="0.2">
      <c r="A34" s="19" t="s">
        <v>57</v>
      </c>
      <c r="B34" s="19">
        <v>15.9</v>
      </c>
      <c r="C34" s="19">
        <v>23.6</v>
      </c>
      <c r="D34" s="19">
        <v>224.7</v>
      </c>
      <c r="E34" s="19">
        <v>207.7</v>
      </c>
      <c r="F34" s="19">
        <v>14.8</v>
      </c>
      <c r="G34" s="19">
        <v>55.899505309400006</v>
      </c>
      <c r="H34" s="19">
        <v>1</v>
      </c>
      <c r="I34" s="19">
        <v>16.0004946906</v>
      </c>
      <c r="J34" s="67">
        <v>0</v>
      </c>
      <c r="K34" s="23">
        <v>1.1000000000000001</v>
      </c>
      <c r="L34" s="19">
        <v>21.2</v>
      </c>
      <c r="M34" s="19">
        <v>279.39999999999998</v>
      </c>
      <c r="N34" s="19">
        <v>39.380000000000003</v>
      </c>
      <c r="O34" s="19">
        <v>5.2199999999999989</v>
      </c>
      <c r="P34" s="19">
        <v>1113.0999999999999</v>
      </c>
      <c r="Q34" s="68">
        <f t="shared" si="0"/>
        <v>2019</v>
      </c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</row>
    <row r="35" spans="1:42" s="2" customFormat="1" ht="12.75" x14ac:dyDescent="0.2">
      <c r="A35" s="19" t="s">
        <v>58</v>
      </c>
      <c r="B35" s="19">
        <v>16</v>
      </c>
      <c r="C35" s="19">
        <v>22.3</v>
      </c>
      <c r="D35" s="19">
        <v>226.4</v>
      </c>
      <c r="E35" s="19">
        <v>206.9</v>
      </c>
      <c r="F35" s="19">
        <v>15.1</v>
      </c>
      <c r="G35" s="19">
        <v>56.297115655500001</v>
      </c>
      <c r="H35" s="19">
        <v>1</v>
      </c>
      <c r="I35" s="19">
        <v>16.202884344499999</v>
      </c>
      <c r="J35" s="67">
        <v>0</v>
      </c>
      <c r="K35" s="23">
        <v>1.1000000000000001</v>
      </c>
      <c r="L35" s="19">
        <v>21.3</v>
      </c>
      <c r="M35" s="19">
        <v>275.5</v>
      </c>
      <c r="N35" s="19">
        <v>39.26</v>
      </c>
      <c r="O35" s="19">
        <v>4.3400000000000034</v>
      </c>
      <c r="P35" s="19">
        <v>1113.0999999999999</v>
      </c>
      <c r="Q35" s="68">
        <f t="shared" si="0"/>
        <v>2014.8</v>
      </c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</row>
    <row r="36" spans="1:42" s="2" customFormat="1" ht="12.75" x14ac:dyDescent="0.2">
      <c r="A36" s="19" t="s">
        <v>47</v>
      </c>
      <c r="B36" s="19">
        <v>16.5</v>
      </c>
      <c r="C36" s="19">
        <v>22.3</v>
      </c>
      <c r="D36" s="19">
        <v>228.5</v>
      </c>
      <c r="E36" s="19">
        <v>206.6</v>
      </c>
      <c r="F36" s="19">
        <v>15.2</v>
      </c>
      <c r="G36" s="19">
        <v>56.742682604999999</v>
      </c>
      <c r="H36" s="19">
        <v>1</v>
      </c>
      <c r="I36" s="19">
        <v>16.657317395000007</v>
      </c>
      <c r="J36" s="67">
        <v>0</v>
      </c>
      <c r="K36" s="23">
        <v>1.1000000000000001</v>
      </c>
      <c r="L36" s="19">
        <v>24.6</v>
      </c>
      <c r="M36" s="19">
        <v>273.8</v>
      </c>
      <c r="N36" s="19">
        <v>39.1</v>
      </c>
      <c r="O36" s="19">
        <v>4.2999999999999972</v>
      </c>
      <c r="P36" s="19">
        <v>1110.0999999999999</v>
      </c>
      <c r="Q36" s="68">
        <f t="shared" si="0"/>
        <v>2016.5</v>
      </c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</row>
    <row r="37" spans="1:42" s="2" customFormat="1" ht="12.75" x14ac:dyDescent="0.2">
      <c r="A37" s="19" t="s">
        <v>48</v>
      </c>
      <c r="B37" s="19">
        <v>17</v>
      </c>
      <c r="C37" s="19">
        <v>21.2</v>
      </c>
      <c r="D37" s="19">
        <v>225.8</v>
      </c>
      <c r="E37" s="19">
        <v>221.1</v>
      </c>
      <c r="F37" s="19">
        <v>15.1</v>
      </c>
      <c r="G37" s="19">
        <v>58.011743169599995</v>
      </c>
      <c r="H37" s="19">
        <v>1</v>
      </c>
      <c r="I37" s="19">
        <v>16.88825683040001</v>
      </c>
      <c r="J37" s="67">
        <v>0</v>
      </c>
      <c r="K37" s="23">
        <v>0.9</v>
      </c>
      <c r="L37" s="19">
        <v>25</v>
      </c>
      <c r="M37" s="19">
        <v>273.8</v>
      </c>
      <c r="N37" s="19">
        <v>38.96</v>
      </c>
      <c r="O37" s="19">
        <v>4.240000000000002</v>
      </c>
      <c r="P37" s="19">
        <v>1110.0999999999999</v>
      </c>
      <c r="Q37" s="68">
        <f t="shared" si="0"/>
        <v>2029.1</v>
      </c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</row>
    <row r="38" spans="1:42" s="2" customFormat="1" ht="12.75" x14ac:dyDescent="0.2">
      <c r="A38" s="19" t="s">
        <v>49</v>
      </c>
      <c r="B38" s="19">
        <v>16.600000000000001</v>
      </c>
      <c r="C38" s="19">
        <v>20.8</v>
      </c>
      <c r="D38" s="19">
        <v>227</v>
      </c>
      <c r="E38" s="19">
        <v>219.2</v>
      </c>
      <c r="F38" s="19">
        <v>14.5</v>
      </c>
      <c r="G38" s="19">
        <v>57.289173152700002</v>
      </c>
      <c r="H38" s="19">
        <v>1</v>
      </c>
      <c r="I38" s="19">
        <v>16.710826847299998</v>
      </c>
      <c r="J38" s="67">
        <v>0</v>
      </c>
      <c r="K38" s="23">
        <v>0.9</v>
      </c>
      <c r="L38" s="19">
        <v>25.2</v>
      </c>
      <c r="M38" s="19">
        <v>292.5</v>
      </c>
      <c r="N38" s="19">
        <v>38.89</v>
      </c>
      <c r="O38" s="19">
        <v>4.3100000000000023</v>
      </c>
      <c r="P38" s="19">
        <v>1110.0999999999999</v>
      </c>
      <c r="Q38" s="68">
        <f t="shared" si="0"/>
        <v>2045</v>
      </c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</row>
    <row r="39" spans="1:42" s="2" customFormat="1" ht="12.75" x14ac:dyDescent="0.2">
      <c r="A39" s="19" t="s">
        <v>50</v>
      </c>
      <c r="B39" s="19">
        <v>18.899999999999999</v>
      </c>
      <c r="C39" s="19">
        <v>21.3</v>
      </c>
      <c r="D39" s="19">
        <v>235.5</v>
      </c>
      <c r="E39" s="19">
        <v>219.2</v>
      </c>
      <c r="F39" s="19">
        <v>15.6</v>
      </c>
      <c r="G39" s="19">
        <v>57.277720829499998</v>
      </c>
      <c r="H39" s="19">
        <v>1</v>
      </c>
      <c r="I39" s="19">
        <v>16.922279170500005</v>
      </c>
      <c r="J39" s="67">
        <v>0</v>
      </c>
      <c r="K39" s="23">
        <v>0.9</v>
      </c>
      <c r="L39" s="19">
        <v>24.9</v>
      </c>
      <c r="M39" s="19">
        <v>290.89999999999998</v>
      </c>
      <c r="N39" s="19">
        <v>38.72</v>
      </c>
      <c r="O39" s="19">
        <v>4.3800000000000026</v>
      </c>
      <c r="P39" s="19">
        <v>1119.3</v>
      </c>
      <c r="Q39" s="68">
        <f t="shared" si="0"/>
        <v>2064.8000000000002</v>
      </c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</row>
    <row r="40" spans="1:42" s="2" customFormat="1" ht="12.75" x14ac:dyDescent="0.2">
      <c r="A40" s="19" t="s">
        <v>51</v>
      </c>
      <c r="B40" s="19">
        <v>18.5</v>
      </c>
      <c r="C40" s="19">
        <v>21.5</v>
      </c>
      <c r="D40" s="19">
        <v>232.8</v>
      </c>
      <c r="E40" s="19">
        <v>220.4</v>
      </c>
      <c r="F40" s="19">
        <v>16</v>
      </c>
      <c r="G40" s="19">
        <v>57.22582749</v>
      </c>
      <c r="H40" s="19">
        <v>1</v>
      </c>
      <c r="I40" s="19">
        <v>16.874172509999994</v>
      </c>
      <c r="J40" s="67">
        <v>0</v>
      </c>
      <c r="K40" s="23">
        <v>0.9</v>
      </c>
      <c r="L40" s="19">
        <v>24.7</v>
      </c>
      <c r="M40" s="19">
        <v>289.2</v>
      </c>
      <c r="N40" s="19">
        <v>38.72</v>
      </c>
      <c r="O40" s="19">
        <v>3.6799999999999997</v>
      </c>
      <c r="P40" s="19">
        <v>1119.3</v>
      </c>
      <c r="Q40" s="68">
        <f t="shared" si="0"/>
        <v>2060.8000000000002</v>
      </c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</row>
    <row r="41" spans="1:42" s="2" customFormat="1" ht="12.75" x14ac:dyDescent="0.2">
      <c r="A41" s="19" t="s">
        <v>52</v>
      </c>
      <c r="B41" s="19">
        <v>18.600000000000001</v>
      </c>
      <c r="C41" s="19">
        <v>21</v>
      </c>
      <c r="D41" s="19">
        <v>237.4</v>
      </c>
      <c r="E41" s="19">
        <v>219.5</v>
      </c>
      <c r="F41" s="19">
        <v>16.2</v>
      </c>
      <c r="G41" s="19">
        <v>57.5965964536</v>
      </c>
      <c r="H41" s="19">
        <v>1</v>
      </c>
      <c r="I41" s="19">
        <v>17.003403546399994</v>
      </c>
      <c r="J41" s="67">
        <v>0</v>
      </c>
      <c r="K41" s="23">
        <v>0.9</v>
      </c>
      <c r="L41" s="19">
        <v>25.1</v>
      </c>
      <c r="M41" s="19">
        <v>285.3</v>
      </c>
      <c r="N41" s="19">
        <v>38.42</v>
      </c>
      <c r="O41" s="19">
        <v>3.6799999999999997</v>
      </c>
      <c r="P41" s="19">
        <v>1117.7</v>
      </c>
      <c r="Q41" s="68">
        <f t="shared" si="0"/>
        <v>2059.4</v>
      </c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</row>
    <row r="42" spans="1:42" s="2" customFormat="1" ht="12.75" x14ac:dyDescent="0.2">
      <c r="A42" s="19" t="s">
        <v>59</v>
      </c>
      <c r="B42" s="19">
        <v>17.5</v>
      </c>
      <c r="C42" s="19">
        <v>21</v>
      </c>
      <c r="D42" s="19">
        <v>238.1</v>
      </c>
      <c r="E42" s="19">
        <v>218.7</v>
      </c>
      <c r="F42" s="19">
        <v>16.2</v>
      </c>
      <c r="G42" s="19">
        <v>55.888052986199995</v>
      </c>
      <c r="H42" s="19">
        <v>1</v>
      </c>
      <c r="I42" s="19">
        <v>17.111947013800005</v>
      </c>
      <c r="J42" s="67">
        <v>0</v>
      </c>
      <c r="K42" s="23">
        <v>0.9</v>
      </c>
      <c r="L42" s="19">
        <v>24.8</v>
      </c>
      <c r="M42" s="19">
        <v>283.60000000000002</v>
      </c>
      <c r="N42" s="19">
        <v>38.42</v>
      </c>
      <c r="O42" s="19">
        <v>3.6799999999999997</v>
      </c>
      <c r="P42" s="19">
        <v>1114.5999999999999</v>
      </c>
      <c r="Q42" s="68">
        <f t="shared" si="0"/>
        <v>2051.5</v>
      </c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</row>
    <row r="43" spans="1:42" s="2" customFormat="1" ht="12.75" x14ac:dyDescent="0.2">
      <c r="A43" s="19" t="s">
        <v>54</v>
      </c>
      <c r="B43" s="19">
        <v>17.5</v>
      </c>
      <c r="C43" s="19">
        <v>19.899999999999999</v>
      </c>
      <c r="D43" s="19">
        <v>235.5</v>
      </c>
      <c r="E43" s="19">
        <v>218.7</v>
      </c>
      <c r="F43" s="19">
        <v>15.7</v>
      </c>
      <c r="G43" s="19">
        <v>56.757069586020002</v>
      </c>
      <c r="H43" s="19">
        <v>1</v>
      </c>
      <c r="I43" s="19">
        <v>19.242930413979998</v>
      </c>
      <c r="J43" s="67">
        <v>0</v>
      </c>
      <c r="K43" s="23">
        <v>0.7</v>
      </c>
      <c r="L43" s="19">
        <v>24.8</v>
      </c>
      <c r="M43" s="19">
        <v>283.60000000000002</v>
      </c>
      <c r="N43" s="19">
        <v>38.32</v>
      </c>
      <c r="O43" s="19">
        <v>3.7800000000000011</v>
      </c>
      <c r="P43" s="19">
        <v>1114</v>
      </c>
      <c r="Q43" s="68">
        <f t="shared" si="0"/>
        <v>2049.5</v>
      </c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</row>
    <row r="44" spans="1:42" s="2" customFormat="1" ht="12.75" x14ac:dyDescent="0.2">
      <c r="A44" s="19" t="s">
        <v>55</v>
      </c>
      <c r="B44" s="19">
        <v>18</v>
      </c>
      <c r="C44" s="19">
        <v>19.3</v>
      </c>
      <c r="D44" s="19">
        <v>237.1</v>
      </c>
      <c r="E44" s="19">
        <v>218.3</v>
      </c>
      <c r="F44" s="19">
        <v>17.5</v>
      </c>
      <c r="G44" s="19">
        <v>55.528020575599996</v>
      </c>
      <c r="H44" s="19">
        <v>1</v>
      </c>
      <c r="I44" s="19">
        <v>18.87197942440001</v>
      </c>
      <c r="J44" s="67">
        <v>0</v>
      </c>
      <c r="K44" s="23">
        <v>0.7</v>
      </c>
      <c r="L44" s="19">
        <v>24.6</v>
      </c>
      <c r="M44" s="19">
        <v>282.3</v>
      </c>
      <c r="N44" s="19">
        <v>38.21</v>
      </c>
      <c r="O44" s="19">
        <v>3.8900000000000006</v>
      </c>
      <c r="P44" s="19">
        <v>1113.7</v>
      </c>
      <c r="Q44" s="68">
        <f t="shared" si="0"/>
        <v>2049</v>
      </c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</row>
    <row r="45" spans="1:42" s="2" customFormat="1" ht="12.75" x14ac:dyDescent="0.2">
      <c r="A45" s="19" t="s">
        <v>56</v>
      </c>
      <c r="B45" s="19">
        <v>16.3</v>
      </c>
      <c r="C45" s="19">
        <v>19.5</v>
      </c>
      <c r="D45" s="19">
        <v>238.6</v>
      </c>
      <c r="E45" s="19">
        <v>220.4</v>
      </c>
      <c r="F45" s="19">
        <v>17.600000000000001</v>
      </c>
      <c r="G45" s="19">
        <v>54.945025747700001</v>
      </c>
      <c r="H45" s="19">
        <v>1</v>
      </c>
      <c r="I45" s="19">
        <v>17.454974252300005</v>
      </c>
      <c r="J45" s="67">
        <v>0</v>
      </c>
      <c r="K45" s="23">
        <v>0.7</v>
      </c>
      <c r="L45" s="19">
        <v>24</v>
      </c>
      <c r="M45" s="19">
        <v>280.7</v>
      </c>
      <c r="N45" s="19">
        <v>38.090000000000003</v>
      </c>
      <c r="O45" s="19">
        <v>3.6099999999999994</v>
      </c>
      <c r="P45" s="19">
        <v>1111.5999999999999</v>
      </c>
      <c r="Q45" s="68">
        <f t="shared" si="0"/>
        <v>2044.5</v>
      </c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</row>
    <row r="46" spans="1:42" s="2" customFormat="1" ht="12.75" x14ac:dyDescent="0.2">
      <c r="A46" s="63">
        <v>2012</v>
      </c>
      <c r="B46" s="19"/>
      <c r="C46" s="19"/>
      <c r="D46" s="19"/>
      <c r="E46" s="19"/>
      <c r="F46" s="19"/>
      <c r="G46" s="19"/>
      <c r="H46" s="19"/>
      <c r="I46" s="19"/>
      <c r="J46" s="67"/>
      <c r="K46" s="23"/>
      <c r="L46" s="19"/>
      <c r="M46" s="19"/>
      <c r="N46" s="19"/>
      <c r="O46" s="19"/>
      <c r="P46" s="19"/>
      <c r="Q46" s="68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</row>
    <row r="47" spans="1:42" s="2" customFormat="1" ht="12.75" x14ac:dyDescent="0.2">
      <c r="A47" s="19" t="s">
        <v>57</v>
      </c>
      <c r="B47" s="19">
        <v>16.399999999999999</v>
      </c>
      <c r="C47" s="19">
        <v>19.899999999999999</v>
      </c>
      <c r="D47" s="19">
        <v>235.4</v>
      </c>
      <c r="E47" s="19">
        <v>220.7</v>
      </c>
      <c r="F47" s="19">
        <v>18.27</v>
      </c>
      <c r="G47" s="19">
        <v>55.510824196544995</v>
      </c>
      <c r="H47" s="19">
        <v>1</v>
      </c>
      <c r="I47" s="19">
        <v>18.789175803455002</v>
      </c>
      <c r="J47" s="67">
        <v>0</v>
      </c>
      <c r="K47" s="23">
        <v>0.7</v>
      </c>
      <c r="L47" s="19">
        <v>23.6</v>
      </c>
      <c r="M47" s="19">
        <v>279</v>
      </c>
      <c r="N47" s="19">
        <v>38.03</v>
      </c>
      <c r="O47" s="19">
        <v>3.0700000000000003</v>
      </c>
      <c r="P47" s="19">
        <v>1110.7</v>
      </c>
      <c r="Q47" s="68">
        <f t="shared" si="0"/>
        <v>2041.0700000000002</v>
      </c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</row>
    <row r="48" spans="1:42" s="2" customFormat="1" ht="12.75" x14ac:dyDescent="0.2">
      <c r="A48" s="19" t="s">
        <v>58</v>
      </c>
      <c r="B48" s="19">
        <v>16.899999999999999</v>
      </c>
      <c r="C48" s="19">
        <v>19.899999999999999</v>
      </c>
      <c r="D48" s="19">
        <v>235.5</v>
      </c>
      <c r="E48" s="19">
        <v>221.2</v>
      </c>
      <c r="F48" s="19">
        <v>18.27</v>
      </c>
      <c r="G48" s="19">
        <v>55.687637330200005</v>
      </c>
      <c r="H48" s="19">
        <v>1</v>
      </c>
      <c r="I48" s="19">
        <v>18.91236266979999</v>
      </c>
      <c r="J48" s="67">
        <v>0</v>
      </c>
      <c r="K48" s="23">
        <v>0.7</v>
      </c>
      <c r="L48" s="19">
        <v>23.6</v>
      </c>
      <c r="M48" s="19">
        <v>275</v>
      </c>
      <c r="N48" s="19">
        <v>37.840000000000003</v>
      </c>
      <c r="O48" s="19">
        <v>3.0599999999999952</v>
      </c>
      <c r="P48" s="19">
        <v>1110.7</v>
      </c>
      <c r="Q48" s="68">
        <f t="shared" si="0"/>
        <v>2038.27</v>
      </c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</row>
    <row r="49" spans="1:42" s="2" customFormat="1" ht="12.75" x14ac:dyDescent="0.2">
      <c r="A49" s="19" t="s">
        <v>47</v>
      </c>
      <c r="B49" s="19">
        <v>16.600000000000001</v>
      </c>
      <c r="C49" s="19">
        <v>19.899999999999999</v>
      </c>
      <c r="D49" s="19">
        <v>237.3</v>
      </c>
      <c r="E49" s="19">
        <v>221.4</v>
      </c>
      <c r="F49" s="19">
        <v>17.899999999999999</v>
      </c>
      <c r="G49" s="19">
        <v>55.439622955900006</v>
      </c>
      <c r="H49" s="19">
        <v>1</v>
      </c>
      <c r="I49" s="19">
        <v>18.860377044099991</v>
      </c>
      <c r="J49" s="67">
        <v>0</v>
      </c>
      <c r="K49" s="23">
        <v>0.7</v>
      </c>
      <c r="L49" s="19">
        <v>23.6</v>
      </c>
      <c r="M49" s="19">
        <v>275</v>
      </c>
      <c r="N49" s="19">
        <v>37.68</v>
      </c>
      <c r="O49" s="19">
        <v>3.2199999999999989</v>
      </c>
      <c r="P49" s="19">
        <v>1107.4000000000001</v>
      </c>
      <c r="Q49" s="68">
        <f t="shared" si="0"/>
        <v>2036.0000000000002</v>
      </c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</row>
    <row r="50" spans="1:42" s="2" customFormat="1" ht="12.75" x14ac:dyDescent="0.2">
      <c r="A50" s="19" t="s">
        <v>48</v>
      </c>
      <c r="B50" s="19">
        <v>16.5</v>
      </c>
      <c r="C50" s="19">
        <v>19.399999999999999</v>
      </c>
      <c r="D50" s="19">
        <v>234.6</v>
      </c>
      <c r="E50" s="19">
        <v>221.7</v>
      </c>
      <c r="F50" s="19">
        <v>17.87</v>
      </c>
      <c r="G50" s="19">
        <v>55.491874180499998</v>
      </c>
      <c r="H50" s="19">
        <v>1</v>
      </c>
      <c r="I50" s="19">
        <v>18.508125819500002</v>
      </c>
      <c r="J50" s="67">
        <v>0</v>
      </c>
      <c r="K50" s="23">
        <v>0.6</v>
      </c>
      <c r="L50" s="19">
        <v>23.8</v>
      </c>
      <c r="M50" s="19">
        <v>273.39999999999998</v>
      </c>
      <c r="N50" s="19">
        <v>37.4</v>
      </c>
      <c r="O50" s="19">
        <v>3.3000000000000043</v>
      </c>
      <c r="P50" s="19">
        <v>1106.8</v>
      </c>
      <c r="Q50" s="68">
        <f t="shared" si="0"/>
        <v>2030.37</v>
      </c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</row>
    <row r="51" spans="1:42" s="2" customFormat="1" ht="12.75" x14ac:dyDescent="0.2">
      <c r="A51" s="19" t="s">
        <v>49</v>
      </c>
      <c r="B51" s="19">
        <v>14.6</v>
      </c>
      <c r="C51" s="19">
        <v>18.7</v>
      </c>
      <c r="D51" s="19">
        <v>235.2</v>
      </c>
      <c r="E51" s="19">
        <v>224.1</v>
      </c>
      <c r="F51" s="19">
        <v>18.36</v>
      </c>
      <c r="G51" s="19">
        <v>54.049955112599996</v>
      </c>
      <c r="H51" s="19">
        <v>1</v>
      </c>
      <c r="I51" s="19">
        <v>16.250044887400001</v>
      </c>
      <c r="J51" s="67">
        <v>0</v>
      </c>
      <c r="K51" s="23">
        <v>0.6</v>
      </c>
      <c r="L51" s="19">
        <v>23.4</v>
      </c>
      <c r="M51" s="19">
        <v>292.10000000000002</v>
      </c>
      <c r="N51" s="19">
        <v>37.33</v>
      </c>
      <c r="O51" s="19">
        <v>2.5700000000000003</v>
      </c>
      <c r="P51" s="19">
        <v>1105.5999999999999</v>
      </c>
      <c r="Q51" s="68">
        <f t="shared" si="0"/>
        <v>2043.8600000000001</v>
      </c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</row>
    <row r="52" spans="1:42" s="2" customFormat="1" ht="12.75" x14ac:dyDescent="0.2">
      <c r="A52" s="19" t="s">
        <v>50</v>
      </c>
      <c r="B52" s="19">
        <v>14.7</v>
      </c>
      <c r="C52" s="19">
        <v>18.7</v>
      </c>
      <c r="D52" s="19">
        <v>235.5</v>
      </c>
      <c r="E52" s="19">
        <v>225.1</v>
      </c>
      <c r="F52" s="19">
        <v>19.2</v>
      </c>
      <c r="G52" s="19">
        <v>54.310853350499997</v>
      </c>
      <c r="H52" s="19">
        <v>1</v>
      </c>
      <c r="I52" s="19">
        <v>16.389146649500006</v>
      </c>
      <c r="J52" s="67">
        <v>0</v>
      </c>
      <c r="K52" s="23">
        <v>0.6</v>
      </c>
      <c r="L52" s="19">
        <v>23.5</v>
      </c>
      <c r="M52" s="19">
        <v>290.5</v>
      </c>
      <c r="N52" s="19">
        <v>37.15</v>
      </c>
      <c r="O52" s="19">
        <v>2.5500000000000043</v>
      </c>
      <c r="P52" s="19">
        <v>1102.0999999999999</v>
      </c>
      <c r="Q52" s="68">
        <f t="shared" si="0"/>
        <v>2041.3</v>
      </c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</row>
    <row r="53" spans="1:42" s="2" customFormat="1" ht="12.75" x14ac:dyDescent="0.2">
      <c r="A53" s="19" t="s">
        <v>51</v>
      </c>
      <c r="B53" s="19">
        <v>14.36</v>
      </c>
      <c r="C53" s="19">
        <v>19.190000000000001</v>
      </c>
      <c r="D53" s="19">
        <v>233.18</v>
      </c>
      <c r="E53" s="19">
        <v>226.8</v>
      </c>
      <c r="F53" s="19">
        <v>20.5</v>
      </c>
      <c r="G53" s="19">
        <v>53.980883288299999</v>
      </c>
      <c r="H53" s="19">
        <v>1</v>
      </c>
      <c r="I53" s="19">
        <v>16.319116711699998</v>
      </c>
      <c r="J53" s="67">
        <v>0</v>
      </c>
      <c r="K53" s="23">
        <v>0.6</v>
      </c>
      <c r="L53" s="19">
        <v>22.3</v>
      </c>
      <c r="M53" s="19">
        <v>288.8</v>
      </c>
      <c r="N53" s="19">
        <v>37.15</v>
      </c>
      <c r="O53" s="19">
        <v>2.3500000000000014</v>
      </c>
      <c r="P53" s="19">
        <v>1101.8</v>
      </c>
      <c r="Q53" s="68">
        <f t="shared" si="0"/>
        <v>2038.33</v>
      </c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</row>
    <row r="54" spans="1:42" s="2" customFormat="1" ht="12.75" x14ac:dyDescent="0.2">
      <c r="A54" s="19" t="s">
        <v>52</v>
      </c>
      <c r="B54" s="19">
        <v>14.8</v>
      </c>
      <c r="C54" s="19">
        <v>19.2</v>
      </c>
      <c r="D54" s="19">
        <v>233.2</v>
      </c>
      <c r="E54" s="19">
        <v>226.8</v>
      </c>
      <c r="F54" s="19">
        <v>20.5</v>
      </c>
      <c r="G54" s="19">
        <v>54.470470105100006</v>
      </c>
      <c r="H54" s="19">
        <v>1</v>
      </c>
      <c r="I54" s="19">
        <v>14.629529894899989</v>
      </c>
      <c r="J54" s="67">
        <v>0</v>
      </c>
      <c r="K54" s="23">
        <v>0.6</v>
      </c>
      <c r="L54" s="19">
        <v>22.5</v>
      </c>
      <c r="M54" s="19">
        <v>284.8</v>
      </c>
      <c r="N54" s="19">
        <v>36.85</v>
      </c>
      <c r="O54" s="19">
        <v>2.3500000000000014</v>
      </c>
      <c r="P54" s="19">
        <v>1100.0999999999999</v>
      </c>
      <c r="Q54" s="68">
        <f t="shared" si="0"/>
        <v>2031.8</v>
      </c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</row>
    <row r="55" spans="1:42" s="2" customFormat="1" ht="12.75" x14ac:dyDescent="0.2">
      <c r="A55" s="19" t="s">
        <v>59</v>
      </c>
      <c r="B55" s="19">
        <v>15.1</v>
      </c>
      <c r="C55" s="19">
        <v>19.8</v>
      </c>
      <c r="D55" s="19">
        <v>234.1</v>
      </c>
      <c r="E55" s="19">
        <v>230.6</v>
      </c>
      <c r="F55" s="19">
        <v>21</v>
      </c>
      <c r="G55" s="19">
        <v>55.192682236900005</v>
      </c>
      <c r="H55" s="19">
        <v>0.96</v>
      </c>
      <c r="I55" s="19">
        <v>14.947317763099988</v>
      </c>
      <c r="J55" s="67">
        <v>0</v>
      </c>
      <c r="K55" s="23">
        <v>0.6</v>
      </c>
      <c r="L55" s="19">
        <v>22.8</v>
      </c>
      <c r="M55" s="19">
        <v>283.2</v>
      </c>
      <c r="N55" s="19">
        <v>36.85</v>
      </c>
      <c r="O55" s="19">
        <v>2.3500000000000014</v>
      </c>
      <c r="P55" s="19">
        <v>1100.0999999999999</v>
      </c>
      <c r="Q55" s="68">
        <f t="shared" si="0"/>
        <v>2037.6</v>
      </c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</row>
    <row r="56" spans="1:42" s="2" customFormat="1" ht="12.75" x14ac:dyDescent="0.2">
      <c r="A56" s="19" t="s">
        <v>54</v>
      </c>
      <c r="B56" s="19">
        <v>14.7</v>
      </c>
      <c r="C56" s="19">
        <v>20.6</v>
      </c>
      <c r="D56" s="19">
        <v>232.2</v>
      </c>
      <c r="E56" s="19">
        <v>231.4</v>
      </c>
      <c r="F56" s="19">
        <v>20.9</v>
      </c>
      <c r="G56" s="19">
        <v>55.134704850699997</v>
      </c>
      <c r="H56" s="19">
        <v>0.96</v>
      </c>
      <c r="I56" s="19">
        <v>14.605295149300005</v>
      </c>
      <c r="J56" s="67">
        <v>0</v>
      </c>
      <c r="K56" s="23">
        <v>0.4</v>
      </c>
      <c r="L56" s="19">
        <v>22.8</v>
      </c>
      <c r="M56" s="19">
        <v>283.2</v>
      </c>
      <c r="N56" s="19">
        <v>36.75</v>
      </c>
      <c r="O56" s="19">
        <v>2.4500000000000028</v>
      </c>
      <c r="P56" s="19">
        <v>1100.0999999999999</v>
      </c>
      <c r="Q56" s="68">
        <f t="shared" si="0"/>
        <v>2036.1999999999998</v>
      </c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</row>
    <row r="57" spans="1:42" s="2" customFormat="1" ht="12.75" x14ac:dyDescent="0.2">
      <c r="A57" s="19" t="s">
        <v>55</v>
      </c>
      <c r="B57" s="19">
        <v>15.121009000000001</v>
      </c>
      <c r="C57" s="19">
        <v>20.639727300000001</v>
      </c>
      <c r="D57" s="19">
        <v>234.17028019999998</v>
      </c>
      <c r="E57" s="19">
        <v>233.1</v>
      </c>
      <c r="F57" s="19">
        <v>21.197081899999997</v>
      </c>
      <c r="G57" s="19">
        <v>54.928563033100005</v>
      </c>
      <c r="H57" s="19">
        <v>0.96</v>
      </c>
      <c r="I57" s="19">
        <v>12.801143700000004</v>
      </c>
      <c r="J57" s="67">
        <v>0</v>
      </c>
      <c r="K57" s="23">
        <v>0.38355079999999997</v>
      </c>
      <c r="L57" s="19">
        <v>22.7</v>
      </c>
      <c r="M57" s="19">
        <v>281.86651710000001</v>
      </c>
      <c r="N57" s="19">
        <v>36.64</v>
      </c>
      <c r="O57" s="19">
        <v>2.3570587999999901</v>
      </c>
      <c r="P57" s="19">
        <v>1099.9095743</v>
      </c>
      <c r="Q57" s="68">
        <f t="shared" si="0"/>
        <v>2036.7745061331</v>
      </c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</row>
    <row r="58" spans="1:42" s="2" customFormat="1" ht="12.75" x14ac:dyDescent="0.2">
      <c r="A58" s="19" t="s">
        <v>56</v>
      </c>
      <c r="B58" s="19">
        <v>14.9</v>
      </c>
      <c r="C58" s="19">
        <v>21.5</v>
      </c>
      <c r="D58" s="19">
        <v>235.2</v>
      </c>
      <c r="E58" s="19">
        <v>234.1</v>
      </c>
      <c r="F58" s="19">
        <v>21.6</v>
      </c>
      <c r="G58" s="19">
        <v>55.004076789199999</v>
      </c>
      <c r="H58" s="19">
        <v>0.96</v>
      </c>
      <c r="I58" s="19">
        <v>14.5359232108</v>
      </c>
      <c r="J58" s="67">
        <v>0</v>
      </c>
      <c r="K58" s="23">
        <v>0.4</v>
      </c>
      <c r="L58" s="19">
        <v>21.6</v>
      </c>
      <c r="M58" s="19">
        <v>280.3</v>
      </c>
      <c r="N58" s="19">
        <v>36.64</v>
      </c>
      <c r="O58" s="19">
        <v>2.759999999999998</v>
      </c>
      <c r="P58" s="19">
        <v>1091.2</v>
      </c>
      <c r="Q58" s="68">
        <f t="shared" si="0"/>
        <v>2030.6999999999998</v>
      </c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</row>
    <row r="59" spans="1:42" ht="12.75" x14ac:dyDescent="0.2">
      <c r="A59" s="63">
        <v>2013</v>
      </c>
      <c r="B59" s="19"/>
      <c r="C59" s="19"/>
      <c r="D59" s="19"/>
      <c r="E59" s="19"/>
      <c r="F59" s="19"/>
      <c r="G59" s="19"/>
      <c r="H59" s="19"/>
      <c r="I59" s="19"/>
      <c r="J59" s="67"/>
      <c r="K59" s="23"/>
      <c r="L59" s="19"/>
      <c r="M59" s="19"/>
      <c r="N59" s="19"/>
      <c r="O59" s="19"/>
      <c r="P59" s="19"/>
      <c r="Q59" s="68"/>
    </row>
    <row r="60" spans="1:42" s="2" customFormat="1" ht="12.75" x14ac:dyDescent="0.2">
      <c r="A60" s="19" t="s">
        <v>57</v>
      </c>
      <c r="B60" s="19">
        <v>15.3</v>
      </c>
      <c r="C60" s="19">
        <v>21.5</v>
      </c>
      <c r="D60" s="19">
        <v>231.6</v>
      </c>
      <c r="E60" s="19">
        <v>233.3</v>
      </c>
      <c r="F60" s="19">
        <v>22.5</v>
      </c>
      <c r="G60" s="19">
        <v>55.162262003399995</v>
      </c>
      <c r="H60" s="19">
        <v>0.96</v>
      </c>
      <c r="I60" s="19">
        <v>14.477737996599998</v>
      </c>
      <c r="J60" s="67">
        <v>0</v>
      </c>
      <c r="K60" s="23">
        <v>0.4</v>
      </c>
      <c r="L60" s="19">
        <v>21.6</v>
      </c>
      <c r="M60" s="19">
        <v>277.39999999999998</v>
      </c>
      <c r="N60" s="19">
        <v>36.46</v>
      </c>
      <c r="O60" s="19">
        <v>2.8399999999999963</v>
      </c>
      <c r="P60" s="19">
        <v>1091.2</v>
      </c>
      <c r="Q60" s="68">
        <f t="shared" si="0"/>
        <v>2024.7000000000003</v>
      </c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</row>
    <row r="61" spans="1:42" s="2" customFormat="1" ht="12.75" x14ac:dyDescent="0.2">
      <c r="A61" s="19" t="s">
        <v>58</v>
      </c>
      <c r="B61" s="19">
        <v>14.9</v>
      </c>
      <c r="C61" s="19">
        <v>23</v>
      </c>
      <c r="D61" s="19">
        <v>233.3</v>
      </c>
      <c r="E61" s="19">
        <v>231.9</v>
      </c>
      <c r="F61" s="19">
        <v>23.2</v>
      </c>
      <c r="G61" s="19">
        <v>54.213508603299999</v>
      </c>
      <c r="H61" s="19">
        <v>0.96</v>
      </c>
      <c r="I61" s="19">
        <v>13.026491396700003</v>
      </c>
      <c r="J61" s="67">
        <v>0</v>
      </c>
      <c r="K61" s="23">
        <v>0.4</v>
      </c>
      <c r="L61" s="19">
        <v>21.4</v>
      </c>
      <c r="M61" s="19">
        <v>276</v>
      </c>
      <c r="N61" s="19">
        <v>72.33</v>
      </c>
      <c r="O61" s="19">
        <v>2.269999999999996</v>
      </c>
      <c r="P61" s="19">
        <v>1089.5999999999999</v>
      </c>
      <c r="Q61" s="68">
        <f t="shared" si="0"/>
        <v>2056.5</v>
      </c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</row>
    <row r="62" spans="1:42" s="2" customFormat="1" ht="12.75" x14ac:dyDescent="0.2">
      <c r="A62" s="19" t="s">
        <v>47</v>
      </c>
      <c r="B62" s="19">
        <v>14.5</v>
      </c>
      <c r="C62" s="19">
        <v>23.648734800000003</v>
      </c>
      <c r="D62" s="19">
        <v>233.85086779999997</v>
      </c>
      <c r="E62" s="19">
        <v>235.3</v>
      </c>
      <c r="F62" s="19">
        <v>23.100007600000001</v>
      </c>
      <c r="G62" s="19">
        <v>53.611903750199993</v>
      </c>
      <c r="H62" s="19">
        <v>0.96</v>
      </c>
      <c r="I62" s="19">
        <v>12.828096249800012</v>
      </c>
      <c r="J62" s="67">
        <v>0</v>
      </c>
      <c r="K62" s="23">
        <v>0.38355079999999997</v>
      </c>
      <c r="L62" s="19">
        <v>22.1</v>
      </c>
      <c r="M62" s="19">
        <v>274.29445310000006</v>
      </c>
      <c r="N62" s="19">
        <v>72.16</v>
      </c>
      <c r="O62" s="19">
        <v>2.2400000000000091</v>
      </c>
      <c r="P62" s="19">
        <v>1057.8</v>
      </c>
      <c r="Q62" s="68">
        <f t="shared" si="0"/>
        <v>2026.7776140999999</v>
      </c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</row>
    <row r="63" spans="1:42" s="2" customFormat="1" ht="12.75" x14ac:dyDescent="0.2">
      <c r="A63" s="19" t="s">
        <v>48</v>
      </c>
      <c r="B63" s="19">
        <v>14.782719199999999</v>
      </c>
      <c r="C63" s="19">
        <v>22.6139349</v>
      </c>
      <c r="D63" s="19">
        <v>229.46929029999998</v>
      </c>
      <c r="E63" s="19">
        <v>235.7</v>
      </c>
      <c r="F63" s="19">
        <v>23.342972000000003</v>
      </c>
      <c r="G63" s="19">
        <v>54.004861589999997</v>
      </c>
      <c r="H63" s="19">
        <v>3.66</v>
      </c>
      <c r="I63" s="19">
        <v>12.735138410000008</v>
      </c>
      <c r="J63" s="67">
        <v>0</v>
      </c>
      <c r="K63" s="23">
        <v>0.19414300000000001</v>
      </c>
      <c r="L63" s="19">
        <v>21.8</v>
      </c>
      <c r="M63" s="19">
        <v>274.29445310000006</v>
      </c>
      <c r="N63" s="19">
        <v>71.88</v>
      </c>
      <c r="O63" s="19">
        <v>2.3200000000000074</v>
      </c>
      <c r="P63" s="19">
        <v>1057.8</v>
      </c>
      <c r="Q63" s="68">
        <f t="shared" si="0"/>
        <v>2024.5975125</v>
      </c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</row>
    <row r="64" spans="1:42" s="2" customFormat="1" ht="12.75" x14ac:dyDescent="0.2">
      <c r="A64" s="19" t="s">
        <v>49</v>
      </c>
      <c r="B64" s="19">
        <v>13.7</v>
      </c>
      <c r="C64" s="19">
        <v>23.002432000000002</v>
      </c>
      <c r="D64" s="19">
        <v>231.9</v>
      </c>
      <c r="E64" s="19">
        <v>233.8</v>
      </c>
      <c r="F64" s="19">
        <v>32.795879199999995</v>
      </c>
      <c r="G64" s="19">
        <v>53.638566190150001</v>
      </c>
      <c r="H64" s="19">
        <v>3.66</v>
      </c>
      <c r="I64" s="19">
        <v>11.001433809849996</v>
      </c>
      <c r="J64" s="67">
        <v>0</v>
      </c>
      <c r="K64" s="23">
        <v>0.19414300000000001</v>
      </c>
      <c r="L64" s="19">
        <v>22.5</v>
      </c>
      <c r="M64" s="19">
        <v>272.98563210000003</v>
      </c>
      <c r="N64" s="19">
        <v>101.01</v>
      </c>
      <c r="O64" s="19">
        <v>2.1899999999999977</v>
      </c>
      <c r="P64" s="19">
        <v>1057.8</v>
      </c>
      <c r="Q64" s="68">
        <f t="shared" si="0"/>
        <v>2060.1780863000004</v>
      </c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</row>
    <row r="65" spans="1:42" s="2" customFormat="1" ht="12.75" x14ac:dyDescent="0.2">
      <c r="A65" s="19" t="s">
        <v>50</v>
      </c>
      <c r="B65" s="19">
        <v>13.8</v>
      </c>
      <c r="C65" s="19">
        <v>24.2019746</v>
      </c>
      <c r="D65" s="19">
        <v>235</v>
      </c>
      <c r="E65" s="19">
        <v>234.5</v>
      </c>
      <c r="F65" s="19">
        <v>34.6</v>
      </c>
      <c r="G65" s="19">
        <v>53.824487499600004</v>
      </c>
      <c r="H65" s="19">
        <v>3.66</v>
      </c>
      <c r="I65" s="19">
        <v>11.015512500399996</v>
      </c>
      <c r="J65" s="67">
        <v>0</v>
      </c>
      <c r="K65" s="23">
        <v>0.19414300000000001</v>
      </c>
      <c r="L65" s="19">
        <v>22.5</v>
      </c>
      <c r="M65" s="19">
        <v>272.98563210000003</v>
      </c>
      <c r="N65" s="19">
        <v>100.84</v>
      </c>
      <c r="O65" s="19">
        <v>2.1599999999999966</v>
      </c>
      <c r="P65" s="19">
        <v>1057.8</v>
      </c>
      <c r="Q65" s="68">
        <f t="shared" si="0"/>
        <v>2067.0817496999998</v>
      </c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</row>
    <row r="66" spans="1:42" s="2" customFormat="1" ht="12.75" x14ac:dyDescent="0.2">
      <c r="A66" s="19" t="s">
        <v>51</v>
      </c>
      <c r="B66" s="19">
        <v>13.8</v>
      </c>
      <c r="C66" s="19">
        <v>24.6</v>
      </c>
      <c r="D66" s="19">
        <v>231.7</v>
      </c>
      <c r="E66" s="19">
        <v>235.1</v>
      </c>
      <c r="F66" s="19">
        <v>36.4</v>
      </c>
      <c r="G66" s="19">
        <v>54.229613432799994</v>
      </c>
      <c r="H66" s="19">
        <v>4.66</v>
      </c>
      <c r="I66" s="19">
        <v>11.610386567200006</v>
      </c>
      <c r="J66" s="67">
        <v>0</v>
      </c>
      <c r="K66" s="23">
        <v>0.2</v>
      </c>
      <c r="L66" s="19">
        <v>21.9</v>
      </c>
      <c r="M66" s="19">
        <v>268.5</v>
      </c>
      <c r="N66" s="19">
        <v>134.05000000000001</v>
      </c>
      <c r="O66" s="19">
        <v>1.75</v>
      </c>
      <c r="P66" s="19">
        <v>1057.8</v>
      </c>
      <c r="Q66" s="68">
        <f t="shared" si="0"/>
        <v>2096.3000000000002</v>
      </c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</row>
    <row r="67" spans="1:42" s="2" customFormat="1" ht="12.75" x14ac:dyDescent="0.2">
      <c r="A67" s="19" t="s">
        <v>52</v>
      </c>
      <c r="B67" s="19">
        <v>13.8</v>
      </c>
      <c r="C67" s="19">
        <v>24.8</v>
      </c>
      <c r="D67" s="19">
        <v>234.4</v>
      </c>
      <c r="E67" s="19">
        <v>235.2</v>
      </c>
      <c r="F67" s="19">
        <v>36.9</v>
      </c>
      <c r="G67" s="19">
        <v>54.229613432799994</v>
      </c>
      <c r="H67" s="19">
        <v>4.66</v>
      </c>
      <c r="I67" s="19">
        <v>9.9103865672000033</v>
      </c>
      <c r="J67" s="67">
        <v>0</v>
      </c>
      <c r="K67" s="23">
        <v>0.2</v>
      </c>
      <c r="L67" s="19">
        <v>22.1</v>
      </c>
      <c r="M67" s="19">
        <v>284.60000000000002</v>
      </c>
      <c r="N67" s="19">
        <v>133.75</v>
      </c>
      <c r="O67" s="19">
        <v>1.6500000000000057</v>
      </c>
      <c r="P67" s="19">
        <v>1056.2</v>
      </c>
      <c r="Q67" s="68">
        <f t="shared" si="0"/>
        <v>2112.4000000000005</v>
      </c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</row>
    <row r="68" spans="1:42" s="2" customFormat="1" ht="12.75" x14ac:dyDescent="0.2">
      <c r="A68" s="19" t="s">
        <v>59</v>
      </c>
      <c r="B68" s="19">
        <v>14.2</v>
      </c>
      <c r="C68" s="19">
        <v>24.8</v>
      </c>
      <c r="D68" s="19">
        <v>237.1</v>
      </c>
      <c r="E68" s="19">
        <v>238.7</v>
      </c>
      <c r="F68" s="19">
        <v>36.5</v>
      </c>
      <c r="G68" s="19">
        <v>54.902437420799998</v>
      </c>
      <c r="H68" s="19">
        <v>4.58</v>
      </c>
      <c r="I68" s="19">
        <v>10.017562579200002</v>
      </c>
      <c r="J68" s="67">
        <v>0</v>
      </c>
      <c r="K68" s="23">
        <v>0.2</v>
      </c>
      <c r="L68" s="19">
        <v>22.5</v>
      </c>
      <c r="M68" s="19">
        <v>282.89999999999998</v>
      </c>
      <c r="N68" s="19">
        <v>133.83000000000001</v>
      </c>
      <c r="O68" s="19">
        <v>1.6699999999999875</v>
      </c>
      <c r="P68" s="19">
        <v>1056.2</v>
      </c>
      <c r="Q68" s="68">
        <f t="shared" si="0"/>
        <v>2118.1000000000004</v>
      </c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</row>
    <row r="69" spans="1:42" s="2" customFormat="1" ht="12.75" x14ac:dyDescent="0.2">
      <c r="A69" s="19" t="s">
        <v>54</v>
      </c>
      <c r="B69" s="19">
        <v>14.3</v>
      </c>
      <c r="C69" s="19">
        <v>24.1</v>
      </c>
      <c r="D69" s="19">
        <v>233.5</v>
      </c>
      <c r="E69" s="19">
        <v>239.2</v>
      </c>
      <c r="F69" s="19">
        <v>36.799999999999997</v>
      </c>
      <c r="G69" s="19">
        <v>55.044159920399998</v>
      </c>
      <c r="H69" s="19">
        <v>7.11</v>
      </c>
      <c r="I69" s="19">
        <v>9.5458400796000049</v>
      </c>
      <c r="J69" s="67">
        <v>0</v>
      </c>
      <c r="K69" s="19">
        <v>0</v>
      </c>
      <c r="L69" s="19">
        <v>22.5</v>
      </c>
      <c r="M69" s="19">
        <v>285.39999999999998</v>
      </c>
      <c r="N69" s="19">
        <v>178.04</v>
      </c>
      <c r="O69" s="19">
        <v>1.6599999999999966</v>
      </c>
      <c r="P69" s="19">
        <v>1056.2</v>
      </c>
      <c r="Q69" s="68">
        <f t="shared" si="0"/>
        <v>2163.4</v>
      </c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</row>
    <row r="70" spans="1:42" s="2" customFormat="1" ht="12.75" x14ac:dyDescent="0.2">
      <c r="A70" s="19" t="s">
        <v>55</v>
      </c>
      <c r="B70" s="19">
        <v>14.2</v>
      </c>
      <c r="C70" s="19">
        <v>23.4</v>
      </c>
      <c r="D70" s="19">
        <v>234.7</v>
      </c>
      <c r="E70" s="19">
        <v>238</v>
      </c>
      <c r="F70" s="19">
        <v>37.595349599999999</v>
      </c>
      <c r="G70" s="19">
        <v>54.942878437099999</v>
      </c>
      <c r="H70" s="19">
        <v>7.11</v>
      </c>
      <c r="I70" s="19">
        <v>9.7471215628999985</v>
      </c>
      <c r="J70" s="67">
        <v>0</v>
      </c>
      <c r="K70" s="19">
        <v>0</v>
      </c>
      <c r="L70" s="19">
        <v>22.6</v>
      </c>
      <c r="M70" s="19">
        <v>284.10474710000005</v>
      </c>
      <c r="N70" s="19">
        <v>178.06</v>
      </c>
      <c r="O70" s="19">
        <v>1.6399999999999864</v>
      </c>
      <c r="P70" s="19">
        <v>1056.1943871999999</v>
      </c>
      <c r="Q70" s="68">
        <f t="shared" si="0"/>
        <v>2162.2944839000002</v>
      </c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</row>
    <row r="71" spans="1:42" s="2" customFormat="1" ht="12.75" x14ac:dyDescent="0.2">
      <c r="A71" s="19" t="s">
        <v>56</v>
      </c>
      <c r="B71" s="19">
        <v>14.1</v>
      </c>
      <c r="C71" s="19">
        <v>23.8</v>
      </c>
      <c r="D71" s="19">
        <v>237.3</v>
      </c>
      <c r="E71" s="19">
        <v>240.6</v>
      </c>
      <c r="F71" s="19">
        <v>39.200000000000003</v>
      </c>
      <c r="G71" s="19">
        <v>55.114305399999999</v>
      </c>
      <c r="H71" s="19">
        <v>8.2100000000000009</v>
      </c>
      <c r="I71" s="19">
        <v>11.275694599999994</v>
      </c>
      <c r="J71" s="67">
        <v>0</v>
      </c>
      <c r="K71" s="19">
        <v>0</v>
      </c>
      <c r="L71" s="19">
        <v>23.3</v>
      </c>
      <c r="M71" s="19">
        <v>280.7</v>
      </c>
      <c r="N71" s="19">
        <v>178</v>
      </c>
      <c r="O71" s="19">
        <v>1.5999999999999943</v>
      </c>
      <c r="P71" s="19">
        <v>1056.2</v>
      </c>
      <c r="Q71" s="68">
        <f t="shared" si="0"/>
        <v>2169.3999999999996</v>
      </c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</row>
    <row r="72" spans="1:42" s="2" customFormat="1" ht="14.25" customHeight="1" x14ac:dyDescent="0.2">
      <c r="A72" s="63">
        <v>2014</v>
      </c>
      <c r="B72" s="19"/>
      <c r="C72" s="19"/>
      <c r="D72" s="19"/>
      <c r="E72" s="19"/>
      <c r="F72" s="19"/>
      <c r="G72" s="19"/>
      <c r="H72" s="19"/>
      <c r="I72" s="19"/>
      <c r="J72" s="67"/>
      <c r="K72" s="19"/>
      <c r="L72" s="19"/>
      <c r="M72" s="19"/>
      <c r="N72" s="19"/>
      <c r="O72" s="19"/>
      <c r="P72" s="19"/>
      <c r="Q72" s="68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</row>
    <row r="73" spans="1:42" s="2" customFormat="1" ht="12.75" x14ac:dyDescent="0.2">
      <c r="A73" s="19" t="s">
        <v>57</v>
      </c>
      <c r="B73" s="19">
        <v>13.697044399999999</v>
      </c>
      <c r="C73" s="19">
        <v>23.766213</v>
      </c>
      <c r="D73" s="19">
        <v>232.82222200000001</v>
      </c>
      <c r="E73" s="19">
        <v>239.726811</v>
      </c>
      <c r="F73" s="19">
        <v>39.949365</v>
      </c>
      <c r="G73" s="19">
        <v>54.90673150517236</v>
      </c>
      <c r="H73" s="19">
        <v>8.2100000000000009</v>
      </c>
      <c r="I73" s="19">
        <v>10.283268494827645</v>
      </c>
      <c r="J73" s="67">
        <v>0</v>
      </c>
      <c r="K73" s="19">
        <v>0</v>
      </c>
      <c r="L73" s="19">
        <v>22.238931999999998</v>
      </c>
      <c r="M73" s="19">
        <v>277.8</v>
      </c>
      <c r="N73" s="19">
        <v>196.66</v>
      </c>
      <c r="O73" s="19">
        <v>1.5912040000000047</v>
      </c>
      <c r="P73" s="19">
        <v>1056.2</v>
      </c>
      <c r="Q73" s="68">
        <f t="shared" ref="Q73:Q134" si="1">SUM(B73:P73)</f>
        <v>2177.8517914000004</v>
      </c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</row>
    <row r="74" spans="1:42" s="2" customFormat="1" ht="12.75" x14ac:dyDescent="0.2">
      <c r="A74" s="19" t="s">
        <v>58</v>
      </c>
      <c r="B74" s="19">
        <v>13.993990999999999</v>
      </c>
      <c r="C74" s="19">
        <v>23.766213</v>
      </c>
      <c r="D74" s="19">
        <v>235.54084800000001</v>
      </c>
      <c r="E74" s="19">
        <v>239.15627499999999</v>
      </c>
      <c r="F74" s="19">
        <v>39.949365</v>
      </c>
      <c r="G74" s="19">
        <v>55.379140374000002</v>
      </c>
      <c r="H74" s="19">
        <v>9.7100000000000009</v>
      </c>
      <c r="I74" s="19">
        <v>8.5108596259999914</v>
      </c>
      <c r="J74" s="67">
        <v>0</v>
      </c>
      <c r="K74" s="19">
        <v>0</v>
      </c>
      <c r="L74" s="19">
        <v>22.341555</v>
      </c>
      <c r="M74" s="19">
        <v>273.89999999999998</v>
      </c>
      <c r="N74" s="19">
        <v>196.62</v>
      </c>
      <c r="O74" s="19">
        <v>1.0625509999999849</v>
      </c>
      <c r="P74" s="19">
        <v>1053</v>
      </c>
      <c r="Q74" s="68">
        <f t="shared" si="1"/>
        <v>2172.9307979999999</v>
      </c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</row>
    <row r="75" spans="1:42" s="2" customFormat="1" ht="12.75" x14ac:dyDescent="0.2">
      <c r="A75" s="19" t="s">
        <v>47</v>
      </c>
      <c r="B75" s="19">
        <v>13.96156</v>
      </c>
      <c r="C75" s="19">
        <v>24.000298999999998</v>
      </c>
      <c r="D75" s="19">
        <v>236.81322299999999</v>
      </c>
      <c r="E75" s="19">
        <v>238.85964899999999</v>
      </c>
      <c r="F75" s="19">
        <v>40.106686000000003</v>
      </c>
      <c r="G75" s="19">
        <v>55.315794532357451</v>
      </c>
      <c r="H75" s="19">
        <v>9.6199999999999992</v>
      </c>
      <c r="I75" s="19">
        <v>8.4642054676425413</v>
      </c>
      <c r="J75" s="67">
        <v>0</v>
      </c>
      <c r="K75" s="19">
        <v>0</v>
      </c>
      <c r="L75" s="19">
        <v>22.553142999999999</v>
      </c>
      <c r="M75" s="19">
        <v>272.2</v>
      </c>
      <c r="N75" s="19">
        <v>210.4</v>
      </c>
      <c r="O75" s="19">
        <v>1.0540639999999826</v>
      </c>
      <c r="P75" s="19">
        <v>1053</v>
      </c>
      <c r="Q75" s="68">
        <f t="shared" si="1"/>
        <v>2186.3486240000002</v>
      </c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</row>
    <row r="76" spans="1:42" s="2" customFormat="1" ht="12.75" x14ac:dyDescent="0.2">
      <c r="A76" s="19" t="s">
        <v>48</v>
      </c>
      <c r="B76" s="19">
        <v>13.980712</v>
      </c>
      <c r="C76" s="19">
        <v>22.965499000000001</v>
      </c>
      <c r="D76" s="19">
        <v>233.73559599999999</v>
      </c>
      <c r="E76" s="19">
        <v>237.883522</v>
      </c>
      <c r="F76" s="19">
        <v>39.706685999999998</v>
      </c>
      <c r="G76" s="19">
        <v>55.461095882957451</v>
      </c>
      <c r="H76" s="19">
        <v>9.6199999999999992</v>
      </c>
      <c r="I76" s="19">
        <v>8.0189041170425437</v>
      </c>
      <c r="J76" s="67">
        <v>0</v>
      </c>
      <c r="K76" s="19">
        <v>0</v>
      </c>
      <c r="L76" s="19">
        <v>22.425961000000001</v>
      </c>
      <c r="M76" s="19">
        <v>272.2</v>
      </c>
      <c r="N76" s="19">
        <v>210.25</v>
      </c>
      <c r="O76" s="19">
        <v>1.0569680000000119</v>
      </c>
      <c r="P76" s="19">
        <v>1053</v>
      </c>
      <c r="Q76" s="68">
        <f t="shared" si="1"/>
        <v>2180.3049440000004</v>
      </c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</row>
    <row r="77" spans="1:42" s="2" customFormat="1" ht="12.75" x14ac:dyDescent="0.2">
      <c r="A77" s="19" t="s">
        <v>49</v>
      </c>
      <c r="B77" s="19">
        <v>12.950837999999999</v>
      </c>
      <c r="C77" s="19">
        <v>23.152761000000002</v>
      </c>
      <c r="D77" s="19">
        <v>235.45876000000001</v>
      </c>
      <c r="E77" s="19">
        <v>236.287238</v>
      </c>
      <c r="F77" s="19">
        <v>39.944457999999997</v>
      </c>
      <c r="G77" s="19">
        <v>55.131161788209994</v>
      </c>
      <c r="H77" s="19">
        <v>9.6199999999999992</v>
      </c>
      <c r="I77" s="19">
        <v>7.9488382117900098</v>
      </c>
      <c r="J77" s="67">
        <v>0</v>
      </c>
      <c r="K77" s="19">
        <v>0</v>
      </c>
      <c r="L77" s="19">
        <v>22.631014</v>
      </c>
      <c r="M77" s="19">
        <v>270.88703809999998</v>
      </c>
      <c r="N77" s="19">
        <v>210.29</v>
      </c>
      <c r="O77" s="19">
        <v>1.0622910000000161</v>
      </c>
      <c r="P77" s="19">
        <v>1053.0041999999999</v>
      </c>
      <c r="Q77" s="68">
        <f t="shared" si="1"/>
        <v>2178.3685980999999</v>
      </c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</row>
    <row r="78" spans="1:42" s="2" customFormat="1" ht="12.75" x14ac:dyDescent="0.2">
      <c r="A78" s="19" t="s">
        <v>50</v>
      </c>
      <c r="B78" s="19">
        <v>12.78007</v>
      </c>
      <c r="C78" s="19">
        <v>23.152761000000002</v>
      </c>
      <c r="D78" s="19">
        <v>237.92131599999999</v>
      </c>
      <c r="E78" s="19">
        <v>236.320572</v>
      </c>
      <c r="F78" s="19">
        <v>40.780437999999997</v>
      </c>
      <c r="G78" s="19">
        <v>55.325097934474506</v>
      </c>
      <c r="H78" s="19">
        <v>9.6199999999999992</v>
      </c>
      <c r="I78" s="19">
        <v>8.3549020655254775</v>
      </c>
      <c r="J78" s="67">
        <v>0</v>
      </c>
      <c r="K78" s="19">
        <v>0</v>
      </c>
      <c r="L78" s="19">
        <v>21.751733000000002</v>
      </c>
      <c r="M78" s="19">
        <v>267.58703409999998</v>
      </c>
      <c r="N78" s="19">
        <v>210.26</v>
      </c>
      <c r="O78" s="19">
        <v>1.056225000000012</v>
      </c>
      <c r="P78" s="19">
        <v>1053.0041999999999</v>
      </c>
      <c r="Q78" s="68">
        <f t="shared" si="1"/>
        <v>2177.9143490999995</v>
      </c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</row>
    <row r="79" spans="1:42" s="2" customFormat="1" ht="12.75" x14ac:dyDescent="0.2">
      <c r="A79" s="19" t="s">
        <v>51</v>
      </c>
      <c r="B79" s="19">
        <v>12.395844</v>
      </c>
      <c r="C79" s="19">
        <v>23.152761000000002</v>
      </c>
      <c r="D79" s="19">
        <v>234.37953899999999</v>
      </c>
      <c r="E79" s="19">
        <v>235.47822099999999</v>
      </c>
      <c r="F79" s="19">
        <v>40.780437999999997</v>
      </c>
      <c r="G79" s="19">
        <v>54.803303248100001</v>
      </c>
      <c r="H79" s="19">
        <v>10.96</v>
      </c>
      <c r="I79" s="19">
        <v>8.3366967518999928</v>
      </c>
      <c r="J79" s="67">
        <v>0</v>
      </c>
      <c r="K79" s="19">
        <v>0</v>
      </c>
      <c r="L79" s="19">
        <v>21.852257000000002</v>
      </c>
      <c r="M79" s="19">
        <v>264.7</v>
      </c>
      <c r="N79" s="19">
        <v>263.86</v>
      </c>
      <c r="O79" s="19">
        <v>0.53119099999997843</v>
      </c>
      <c r="P79" s="19">
        <v>1053</v>
      </c>
      <c r="Q79" s="68">
        <f t="shared" si="1"/>
        <v>2224.230251</v>
      </c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</row>
    <row r="80" spans="1:42" s="2" customFormat="1" ht="12.75" x14ac:dyDescent="0.2">
      <c r="A80" s="19" t="s">
        <v>52</v>
      </c>
      <c r="B80" s="19">
        <v>12.194075</v>
      </c>
      <c r="C80" s="19">
        <v>24.036397999999998</v>
      </c>
      <c r="D80" s="19">
        <v>236.57212200000001</v>
      </c>
      <c r="E80" s="19">
        <v>238.319254</v>
      </c>
      <c r="F80" s="19">
        <v>41.185333</v>
      </c>
      <c r="G80" s="19">
        <v>53.0593291558</v>
      </c>
      <c r="H80" s="19">
        <v>10.96</v>
      </c>
      <c r="I80" s="19">
        <v>8.3806708442000044</v>
      </c>
      <c r="J80" s="67">
        <v>0</v>
      </c>
      <c r="K80" s="19">
        <v>0</v>
      </c>
      <c r="L80" s="19">
        <v>21.745041000000001</v>
      </c>
      <c r="M80" s="19">
        <v>260.7</v>
      </c>
      <c r="N80" s="19">
        <v>263.7</v>
      </c>
      <c r="O80" s="19">
        <v>0.5318110000000047</v>
      </c>
      <c r="P80" s="19">
        <v>1053</v>
      </c>
      <c r="Q80" s="68">
        <f t="shared" si="1"/>
        <v>2224.3840340000002</v>
      </c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</row>
    <row r="81" spans="1:42" s="2" customFormat="1" ht="12.75" x14ac:dyDescent="0.2">
      <c r="A81" s="19" t="s">
        <v>59</v>
      </c>
      <c r="B81" s="19">
        <v>11.671141</v>
      </c>
      <c r="C81" s="19">
        <v>24.725797</v>
      </c>
      <c r="D81" s="19">
        <v>236.905824</v>
      </c>
      <c r="E81" s="19">
        <v>238.022628</v>
      </c>
      <c r="F81" s="19">
        <v>41.786002000000003</v>
      </c>
      <c r="G81" s="19">
        <v>53.0593291558</v>
      </c>
      <c r="H81" s="19">
        <v>10.8</v>
      </c>
      <c r="I81" s="19">
        <v>8.2406708442000074</v>
      </c>
      <c r="J81" s="67">
        <v>0</v>
      </c>
      <c r="K81" s="19">
        <v>0</v>
      </c>
      <c r="L81" s="19">
        <v>21.863177</v>
      </c>
      <c r="M81" s="19">
        <v>259.05026600000002</v>
      </c>
      <c r="N81" s="19">
        <v>291.89</v>
      </c>
      <c r="O81" s="19">
        <v>0.52756900000002815</v>
      </c>
      <c r="P81" s="19">
        <v>1053</v>
      </c>
      <c r="Q81" s="68">
        <f t="shared" si="1"/>
        <v>2251.5424039999998</v>
      </c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</row>
    <row r="82" spans="1:42" s="2" customFormat="1" ht="12.75" x14ac:dyDescent="0.2">
      <c r="A82" s="19" t="s">
        <v>54</v>
      </c>
      <c r="B82" s="19">
        <v>11.514101999999999</v>
      </c>
      <c r="C82" s="19">
        <v>23.690996999999999</v>
      </c>
      <c r="D82" s="19">
        <v>235.67057800000001</v>
      </c>
      <c r="E82" s="19">
        <v>236.63157699999999</v>
      </c>
      <c r="F82" s="19">
        <v>41.386001999999998</v>
      </c>
      <c r="G82" s="19">
        <v>52.907227988299994</v>
      </c>
      <c r="H82" s="19">
        <v>15.77</v>
      </c>
      <c r="I82" s="19">
        <v>7.8227720117000068</v>
      </c>
      <c r="J82" s="67">
        <v>0</v>
      </c>
      <c r="K82" s="19">
        <v>0</v>
      </c>
      <c r="L82" s="19">
        <v>21.398149</v>
      </c>
      <c r="M82" s="19">
        <v>259.05026600000002</v>
      </c>
      <c r="N82" s="19">
        <v>292.01</v>
      </c>
      <c r="O82" s="19">
        <v>0.52634100000000217</v>
      </c>
      <c r="P82" s="19">
        <v>1053</v>
      </c>
      <c r="Q82" s="68">
        <f t="shared" si="1"/>
        <v>2251.3780120000001</v>
      </c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</row>
    <row r="83" spans="1:42" s="2" customFormat="1" ht="12.75" x14ac:dyDescent="0.2">
      <c r="A83" s="19" t="s">
        <v>55</v>
      </c>
      <c r="B83" s="19">
        <v>11.478427999999999</v>
      </c>
      <c r="C83" s="19">
        <v>24.705981999999999</v>
      </c>
      <c r="D83" s="19">
        <v>236.621737</v>
      </c>
      <c r="E83" s="19">
        <v>234.685543</v>
      </c>
      <c r="F83" s="19">
        <v>42.306358000000003</v>
      </c>
      <c r="G83" s="19">
        <v>52.402967882399999</v>
      </c>
      <c r="H83" s="19">
        <v>15.77</v>
      </c>
      <c r="I83" s="19">
        <v>7.7270321175999932</v>
      </c>
      <c r="J83" s="67">
        <v>0</v>
      </c>
      <c r="K83" s="19">
        <v>0</v>
      </c>
      <c r="L83" s="19">
        <v>21.869129999999998</v>
      </c>
      <c r="M83" s="19">
        <v>257.741445</v>
      </c>
      <c r="N83" s="19">
        <v>292.10000000000002</v>
      </c>
      <c r="O83" s="19">
        <v>0.529200000000003</v>
      </c>
      <c r="P83" s="19">
        <v>1053</v>
      </c>
      <c r="Q83" s="68">
        <f t="shared" si="1"/>
        <v>2250.9378230000002</v>
      </c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</row>
    <row r="84" spans="1:42" s="2" customFormat="1" ht="12.75" x14ac:dyDescent="0.2">
      <c r="A84" s="19" t="s">
        <v>56</v>
      </c>
      <c r="B84" s="19">
        <v>10.973696</v>
      </c>
      <c r="C84" s="19">
        <v>24.705981999999999</v>
      </c>
      <c r="D84" s="19">
        <v>238.98830100000001</v>
      </c>
      <c r="E84" s="19">
        <v>240.597487</v>
      </c>
      <c r="F84" s="19">
        <v>42.609707999999998</v>
      </c>
      <c r="G84" s="19">
        <v>51.850751173099994</v>
      </c>
      <c r="H84" s="19">
        <v>15.77</v>
      </c>
      <c r="I84" s="19">
        <v>8.1792488269000039</v>
      </c>
      <c r="J84" s="67">
        <v>0</v>
      </c>
      <c r="K84" s="19">
        <v>0</v>
      </c>
      <c r="L84" s="19">
        <v>22.056355</v>
      </c>
      <c r="M84" s="19">
        <v>254.441441</v>
      </c>
      <c r="N84" s="19">
        <v>292.11</v>
      </c>
      <c r="O84" s="19">
        <v>0.53170999999997548</v>
      </c>
      <c r="P84" s="19">
        <v>1053</v>
      </c>
      <c r="Q84" s="68">
        <f t="shared" si="1"/>
        <v>2255.8146800000004</v>
      </c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</row>
    <row r="85" spans="1:42" s="72" customFormat="1" ht="12.75" x14ac:dyDescent="0.2">
      <c r="A85" s="63">
        <v>2015</v>
      </c>
      <c r="B85" s="67"/>
      <c r="C85" s="67"/>
      <c r="D85" s="67"/>
      <c r="E85" s="67"/>
      <c r="F85" s="67"/>
      <c r="G85" s="67"/>
      <c r="H85" s="67"/>
      <c r="I85" s="67"/>
      <c r="J85" s="67"/>
      <c r="K85" s="70"/>
      <c r="L85" s="67"/>
      <c r="M85" s="67"/>
      <c r="N85" s="67"/>
      <c r="O85" s="67"/>
      <c r="P85" s="67"/>
      <c r="Q85" s="68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</row>
    <row r="86" spans="1:42" s="72" customFormat="1" ht="12.75" x14ac:dyDescent="0.2">
      <c r="A86" s="63" t="s">
        <v>57</v>
      </c>
      <c r="B86" s="19">
        <v>10.111691200000001</v>
      </c>
      <c r="C86" s="19">
        <v>25.517944</v>
      </c>
      <c r="D86" s="19">
        <v>234.771163</v>
      </c>
      <c r="E86" s="19">
        <v>239.8</v>
      </c>
      <c r="F86" s="19">
        <v>43</v>
      </c>
      <c r="G86" s="19">
        <v>50.454641397999993</v>
      </c>
      <c r="H86" s="19">
        <v>15.77</v>
      </c>
      <c r="I86" s="19">
        <v>7.8753586020000022</v>
      </c>
      <c r="J86" s="67">
        <v>0</v>
      </c>
      <c r="K86" s="19">
        <v>0</v>
      </c>
      <c r="L86" s="19">
        <v>20.924734000000001</v>
      </c>
      <c r="M86" s="19">
        <v>251.5296731</v>
      </c>
      <c r="N86" s="19">
        <v>292.89</v>
      </c>
      <c r="O86" s="19">
        <v>0</v>
      </c>
      <c r="P86" s="19">
        <v>1053.0041999999999</v>
      </c>
      <c r="Q86" s="68">
        <f t="shared" si="1"/>
        <v>2245.6494052999997</v>
      </c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71"/>
      <c r="AO86" s="71"/>
      <c r="AP86" s="71"/>
    </row>
    <row r="87" spans="1:42" s="50" customFormat="1" ht="12.75" x14ac:dyDescent="0.2">
      <c r="A87" s="19" t="s">
        <v>58</v>
      </c>
      <c r="B87" s="19">
        <v>10</v>
      </c>
      <c r="C87" s="19">
        <v>27.043438999999999</v>
      </c>
      <c r="D87" s="19">
        <v>235.104241</v>
      </c>
      <c r="E87" s="19">
        <v>241</v>
      </c>
      <c r="F87" s="19">
        <v>43</v>
      </c>
      <c r="G87" s="19">
        <v>50.368391088899997</v>
      </c>
      <c r="H87" s="19">
        <v>16.079999999999998</v>
      </c>
      <c r="I87" s="19">
        <v>7.8516089111000014</v>
      </c>
      <c r="J87" s="67">
        <v>0</v>
      </c>
      <c r="K87" s="19">
        <v>0</v>
      </c>
      <c r="L87" s="19">
        <v>20.930572000000002</v>
      </c>
      <c r="M87" s="19">
        <v>247.6</v>
      </c>
      <c r="N87" s="19">
        <v>322.58999999999997</v>
      </c>
      <c r="O87" s="19">
        <v>0</v>
      </c>
      <c r="P87" s="19">
        <v>1053</v>
      </c>
      <c r="Q87" s="68">
        <f t="shared" si="1"/>
        <v>2274.568252</v>
      </c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</row>
    <row r="88" spans="1:42" s="50" customFormat="1" ht="12.75" x14ac:dyDescent="0.2">
      <c r="A88" s="19" t="s">
        <v>47</v>
      </c>
      <c r="B88" s="19">
        <v>9.6</v>
      </c>
      <c r="C88" s="19">
        <v>27.343060000000001</v>
      </c>
      <c r="D88" s="19">
        <v>235.70992899999999</v>
      </c>
      <c r="E88" s="19">
        <v>243.8</v>
      </c>
      <c r="F88" s="19">
        <v>42.9</v>
      </c>
      <c r="G88" s="19">
        <v>49.369891659900006</v>
      </c>
      <c r="H88" s="19">
        <v>18.989999999999998</v>
      </c>
      <c r="I88" s="19">
        <v>7.5401083401000015</v>
      </c>
      <c r="J88" s="67">
        <v>0</v>
      </c>
      <c r="K88" s="19">
        <v>0</v>
      </c>
      <c r="L88" s="19">
        <v>20.618713</v>
      </c>
      <c r="M88" s="19">
        <v>246.9</v>
      </c>
      <c r="N88" s="19">
        <v>322.52999999999997</v>
      </c>
      <c r="O88" s="19">
        <v>0</v>
      </c>
      <c r="P88" s="19">
        <v>1053</v>
      </c>
      <c r="Q88" s="68">
        <f t="shared" si="1"/>
        <v>2278.3017019999998</v>
      </c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</row>
    <row r="89" spans="1:42" s="50" customFormat="1" ht="12.75" x14ac:dyDescent="0.2">
      <c r="A89" s="19" t="s">
        <v>48</v>
      </c>
      <c r="B89" s="19">
        <v>10</v>
      </c>
      <c r="C89" s="19">
        <v>26.989798</v>
      </c>
      <c r="D89" s="19">
        <v>232.00129200000001</v>
      </c>
      <c r="E89" s="19">
        <v>244.3</v>
      </c>
      <c r="F89" s="19">
        <v>43.5</v>
      </c>
      <c r="G89" s="19">
        <v>50.333676234199999</v>
      </c>
      <c r="H89" s="19">
        <v>18.989999999999998</v>
      </c>
      <c r="I89" s="19">
        <v>7.2763237657999973</v>
      </c>
      <c r="J89" s="67">
        <v>0</v>
      </c>
      <c r="K89" s="19">
        <v>0</v>
      </c>
      <c r="L89" s="19">
        <v>20.567920999999998</v>
      </c>
      <c r="M89" s="19">
        <v>246.9</v>
      </c>
      <c r="N89" s="19">
        <v>322.58999999999997</v>
      </c>
      <c r="O89" s="19">
        <v>0</v>
      </c>
      <c r="P89" s="19">
        <v>1053</v>
      </c>
      <c r="Q89" s="68">
        <f t="shared" si="1"/>
        <v>2276.4490109999997</v>
      </c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</row>
    <row r="90" spans="1:42" s="50" customFormat="1" ht="12.75" x14ac:dyDescent="0.2">
      <c r="A90" s="19" t="s">
        <v>49</v>
      </c>
      <c r="B90" s="19">
        <v>9.8000000000000007</v>
      </c>
      <c r="C90" s="19">
        <v>26.883178000000001</v>
      </c>
      <c r="D90" s="19">
        <v>234.90128100000001</v>
      </c>
      <c r="E90" s="19">
        <v>241.2</v>
      </c>
      <c r="F90" s="19">
        <v>43.4</v>
      </c>
      <c r="G90" s="19">
        <v>49.763923155000001</v>
      </c>
      <c r="H90" s="19">
        <v>18.989999999999998</v>
      </c>
      <c r="I90" s="19">
        <v>7.3460768449999954</v>
      </c>
      <c r="J90" s="67">
        <v>0</v>
      </c>
      <c r="K90" s="19">
        <v>0</v>
      </c>
      <c r="L90" s="19">
        <v>20.576332000000001</v>
      </c>
      <c r="M90" s="19">
        <v>265.60000000000002</v>
      </c>
      <c r="N90" s="19">
        <v>326.10000000000002</v>
      </c>
      <c r="O90" s="19">
        <v>0</v>
      </c>
      <c r="P90" s="19">
        <v>1053.0041999999999</v>
      </c>
      <c r="Q90" s="68">
        <f t="shared" si="1"/>
        <v>2297.5649909999997</v>
      </c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</row>
    <row r="91" spans="1:42" s="50" customFormat="1" ht="12.75" x14ac:dyDescent="0.2">
      <c r="A91" s="19" t="s">
        <v>50</v>
      </c>
      <c r="B91" s="19">
        <v>9.7706619000000003</v>
      </c>
      <c r="C91" s="19">
        <v>27.472505999999999</v>
      </c>
      <c r="D91" s="19">
        <v>235.978129</v>
      </c>
      <c r="E91" s="19">
        <v>244.4</v>
      </c>
      <c r="F91" s="19">
        <v>43.2</v>
      </c>
      <c r="G91" s="19">
        <v>50.329381613000002</v>
      </c>
      <c r="H91" s="19">
        <v>18.989999999999998</v>
      </c>
      <c r="I91" s="19">
        <v>7.6806183869999991</v>
      </c>
      <c r="J91" s="67">
        <v>0</v>
      </c>
      <c r="K91" s="19">
        <v>0</v>
      </c>
      <c r="L91" s="19">
        <v>20.650621000000001</v>
      </c>
      <c r="M91" s="19">
        <v>262.29584799999998</v>
      </c>
      <c r="N91" s="19">
        <v>353.74</v>
      </c>
      <c r="O91" s="19">
        <v>0</v>
      </c>
      <c r="P91" s="19">
        <v>1053.0041999999999</v>
      </c>
      <c r="Q91" s="68">
        <f t="shared" si="1"/>
        <v>2327.5119658999997</v>
      </c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</row>
    <row r="92" spans="1:42" s="50" customFormat="1" ht="12.75" x14ac:dyDescent="0.2">
      <c r="A92" s="19" t="s">
        <v>51</v>
      </c>
      <c r="B92" s="19">
        <v>9.5597325000000009</v>
      </c>
      <c r="C92" s="19">
        <v>28.294103</v>
      </c>
      <c r="D92" s="19">
        <v>234.50994</v>
      </c>
      <c r="E92" s="19">
        <v>243.7</v>
      </c>
      <c r="F92" s="19">
        <v>49.2</v>
      </c>
      <c r="G92" s="19">
        <v>49.914234897</v>
      </c>
      <c r="H92" s="19">
        <v>18.989999999999998</v>
      </c>
      <c r="I92" s="19">
        <v>7.5957651030000015</v>
      </c>
      <c r="J92" s="67">
        <v>0</v>
      </c>
      <c r="K92" s="19">
        <v>0</v>
      </c>
      <c r="L92" s="19">
        <v>19.851521000000002</v>
      </c>
      <c r="M92" s="19">
        <v>259.38407999999998</v>
      </c>
      <c r="N92" s="19">
        <v>353.77</v>
      </c>
      <c r="O92" s="19">
        <v>0</v>
      </c>
      <c r="P92" s="19">
        <v>1053.0041999999999</v>
      </c>
      <c r="Q92" s="68">
        <f t="shared" si="1"/>
        <v>2327.7735764999998</v>
      </c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</row>
    <row r="93" spans="1:42" s="50" customFormat="1" ht="12.75" x14ac:dyDescent="0.2">
      <c r="A93" s="19" t="s">
        <v>52</v>
      </c>
      <c r="B93" s="19">
        <v>9.6999999999999993</v>
      </c>
      <c r="C93" s="19">
        <v>28.294103</v>
      </c>
      <c r="D93" s="19">
        <v>235.149607</v>
      </c>
      <c r="E93" s="19">
        <v>245.4</v>
      </c>
      <c r="F93" s="19">
        <v>49.2</v>
      </c>
      <c r="G93" s="19">
        <v>50.239910340000002</v>
      </c>
      <c r="H93" s="19">
        <v>22.08</v>
      </c>
      <c r="I93" s="19">
        <v>7.5800896600000058</v>
      </c>
      <c r="J93" s="67">
        <v>0</v>
      </c>
      <c r="K93" s="19">
        <v>0</v>
      </c>
      <c r="L93" s="19">
        <v>20.124229</v>
      </c>
      <c r="M93" s="19">
        <v>255.4</v>
      </c>
      <c r="N93" s="19">
        <v>353.81</v>
      </c>
      <c r="O93" s="19">
        <v>0</v>
      </c>
      <c r="P93" s="19">
        <v>1053</v>
      </c>
      <c r="Q93" s="68">
        <f t="shared" si="1"/>
        <v>2329.9779390000003</v>
      </c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</row>
    <row r="94" spans="1:42" s="50" customFormat="1" ht="12.75" x14ac:dyDescent="0.2">
      <c r="A94" s="19" t="s">
        <v>59</v>
      </c>
      <c r="B94" s="19">
        <v>9.6</v>
      </c>
      <c r="C94" s="19">
        <v>28.294103</v>
      </c>
      <c r="D94" s="19">
        <v>243.698115</v>
      </c>
      <c r="E94" s="19">
        <v>245.3</v>
      </c>
      <c r="F94" s="19">
        <v>49.4</v>
      </c>
      <c r="G94" s="19">
        <v>50.237763030000004</v>
      </c>
      <c r="H94" s="19">
        <v>21.9</v>
      </c>
      <c r="I94" s="19">
        <v>7.3622369699999979</v>
      </c>
      <c r="J94" s="67">
        <v>0</v>
      </c>
      <c r="K94" s="19">
        <v>0</v>
      </c>
      <c r="L94" s="19">
        <v>20.372299999999999</v>
      </c>
      <c r="M94" s="19">
        <v>253.8</v>
      </c>
      <c r="N94" s="19">
        <v>367.1</v>
      </c>
      <c r="O94" s="19">
        <v>0</v>
      </c>
      <c r="P94" s="19">
        <v>1053</v>
      </c>
      <c r="Q94" s="68">
        <f t="shared" si="1"/>
        <v>2350.0645180000001</v>
      </c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</row>
    <row r="95" spans="1:42" s="50" customFormat="1" ht="12.75" x14ac:dyDescent="0.2">
      <c r="A95" s="19" t="s">
        <v>54</v>
      </c>
      <c r="B95" s="19">
        <v>9.5</v>
      </c>
      <c r="C95" s="19">
        <v>27.743652000000001</v>
      </c>
      <c r="D95" s="19">
        <v>244.12967399999999</v>
      </c>
      <c r="E95" s="19">
        <v>244.8</v>
      </c>
      <c r="F95" s="19">
        <v>49</v>
      </c>
      <c r="G95" s="19">
        <v>49.991895960000001</v>
      </c>
      <c r="H95" s="19">
        <v>21.9</v>
      </c>
      <c r="I95" s="19">
        <v>7.1081040400000006</v>
      </c>
      <c r="J95" s="67">
        <v>0</v>
      </c>
      <c r="K95" s="19">
        <v>0</v>
      </c>
      <c r="L95" s="19">
        <v>19.982624999999999</v>
      </c>
      <c r="M95" s="19">
        <v>253.8</v>
      </c>
      <c r="N95" s="19">
        <v>366.55</v>
      </c>
      <c r="O95" s="19">
        <v>0</v>
      </c>
      <c r="P95" s="19">
        <v>1053</v>
      </c>
      <c r="Q95" s="68">
        <f t="shared" si="1"/>
        <v>2347.5059510000001</v>
      </c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</row>
    <row r="96" spans="1:42" s="50" customFormat="1" ht="12.75" x14ac:dyDescent="0.2">
      <c r="A96" s="19" t="s">
        <v>55</v>
      </c>
      <c r="B96" s="19">
        <v>9.1</v>
      </c>
      <c r="C96" s="19">
        <v>27.637032000000001</v>
      </c>
      <c r="D96" s="19">
        <v>248.759793</v>
      </c>
      <c r="E96" s="19">
        <v>239.8</v>
      </c>
      <c r="F96" s="19">
        <v>48.9</v>
      </c>
      <c r="G96" s="19">
        <v>49.107919770000002</v>
      </c>
      <c r="H96" s="19">
        <v>24.29</v>
      </c>
      <c r="I96" s="19">
        <v>7.1020802299999986</v>
      </c>
      <c r="J96" s="67">
        <v>0</v>
      </c>
      <c r="K96" s="19">
        <v>0</v>
      </c>
      <c r="L96" s="19">
        <v>19.874507000000001</v>
      </c>
      <c r="M96" s="19">
        <v>252.45</v>
      </c>
      <c r="N96" s="19">
        <v>365.99</v>
      </c>
      <c r="O96" s="19">
        <v>0</v>
      </c>
      <c r="P96" s="19">
        <v>1053</v>
      </c>
      <c r="Q96" s="68">
        <f t="shared" si="1"/>
        <v>2346.011332</v>
      </c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</row>
    <row r="97" spans="1:42" s="50" customFormat="1" ht="12.75" x14ac:dyDescent="0.2">
      <c r="A97" s="19" t="s">
        <v>56</v>
      </c>
      <c r="B97" s="19">
        <v>9</v>
      </c>
      <c r="C97" s="19">
        <v>27.637032000000001</v>
      </c>
      <c r="D97" s="19">
        <v>257.99270000000001</v>
      </c>
      <c r="E97" s="19">
        <v>240</v>
      </c>
      <c r="F97" s="19">
        <v>47.9</v>
      </c>
      <c r="G97" s="19">
        <v>49.593211959999998</v>
      </c>
      <c r="H97" s="19">
        <v>24.29</v>
      </c>
      <c r="I97" s="19">
        <v>6.9167880400000001</v>
      </c>
      <c r="J97" s="67">
        <v>0</v>
      </c>
      <c r="K97" s="19">
        <v>0</v>
      </c>
      <c r="L97" s="19">
        <v>19.007504000000001</v>
      </c>
      <c r="M97" s="19">
        <v>249.2</v>
      </c>
      <c r="N97" s="19">
        <v>375.42</v>
      </c>
      <c r="O97" s="19">
        <v>0</v>
      </c>
      <c r="P97" s="19">
        <v>1053</v>
      </c>
      <c r="Q97" s="68">
        <f t="shared" si="1"/>
        <v>2359.9572360000002</v>
      </c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</row>
    <row r="98" spans="1:42" s="2" customFormat="1" ht="12.75" x14ac:dyDescent="0.2">
      <c r="A98" s="63">
        <v>2016</v>
      </c>
      <c r="B98" s="19"/>
      <c r="C98" s="19"/>
      <c r="D98" s="19"/>
      <c r="E98" s="19"/>
      <c r="F98" s="19"/>
      <c r="G98" s="19"/>
      <c r="H98" s="19"/>
      <c r="I98" s="19"/>
      <c r="J98" s="67"/>
      <c r="K98" s="19"/>
      <c r="L98" s="19"/>
      <c r="M98" s="19"/>
      <c r="N98" s="19"/>
      <c r="O98" s="19"/>
      <c r="P98" s="19"/>
      <c r="Q98" s="6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</row>
    <row r="99" spans="1:42" s="65" customFormat="1" ht="12.75" x14ac:dyDescent="0.2">
      <c r="A99" s="63" t="s">
        <v>57</v>
      </c>
      <c r="B99" s="19">
        <v>9</v>
      </c>
      <c r="C99" s="19">
        <v>28.9</v>
      </c>
      <c r="D99" s="19">
        <v>254.49</v>
      </c>
      <c r="E99" s="19">
        <v>239.2</v>
      </c>
      <c r="F99" s="19">
        <v>47.9</v>
      </c>
      <c r="G99" s="19">
        <v>49.406038049999999</v>
      </c>
      <c r="H99" s="19">
        <v>24.29</v>
      </c>
      <c r="I99" s="19">
        <v>6.9039619499999958</v>
      </c>
      <c r="J99" s="67">
        <v>0</v>
      </c>
      <c r="K99" s="19">
        <v>0</v>
      </c>
      <c r="L99" s="19">
        <v>21.1</v>
      </c>
      <c r="M99" s="19">
        <v>246.2</v>
      </c>
      <c r="N99" s="19">
        <v>376.07</v>
      </c>
      <c r="O99" s="19">
        <v>0</v>
      </c>
      <c r="P99" s="19">
        <v>1053.0041999999999</v>
      </c>
      <c r="Q99" s="68">
        <f t="shared" si="1"/>
        <v>2356.4641999999994</v>
      </c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</row>
    <row r="100" spans="1:42" s="50" customFormat="1" ht="12.75" x14ac:dyDescent="0.2">
      <c r="A100" s="63" t="s">
        <v>58</v>
      </c>
      <c r="B100" s="19">
        <v>9</v>
      </c>
      <c r="C100" s="19">
        <v>29.1</v>
      </c>
      <c r="D100" s="19">
        <v>259.10000000000002</v>
      </c>
      <c r="E100" s="19">
        <v>238.4</v>
      </c>
      <c r="F100" s="19">
        <v>48.5</v>
      </c>
      <c r="G100" s="19">
        <v>49.435026749999999</v>
      </c>
      <c r="H100" s="19">
        <v>24.29</v>
      </c>
      <c r="I100" s="19">
        <v>7.2749732500000022</v>
      </c>
      <c r="J100" s="67">
        <v>0</v>
      </c>
      <c r="K100" s="19">
        <v>0</v>
      </c>
      <c r="L100" s="19">
        <v>21.4</v>
      </c>
      <c r="M100" s="19">
        <v>242.3</v>
      </c>
      <c r="N100" s="19">
        <v>381</v>
      </c>
      <c r="O100" s="19">
        <v>0</v>
      </c>
      <c r="P100" s="19">
        <v>1053</v>
      </c>
      <c r="Q100" s="68">
        <f t="shared" si="1"/>
        <v>2362.8000000000002</v>
      </c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</row>
    <row r="101" spans="1:42" s="50" customFormat="1" ht="12.75" x14ac:dyDescent="0.2">
      <c r="A101" s="19" t="s">
        <v>47</v>
      </c>
      <c r="B101" s="19">
        <v>9.5</v>
      </c>
      <c r="C101" s="19">
        <v>29.1</v>
      </c>
      <c r="D101" s="19">
        <v>260.89999999999998</v>
      </c>
      <c r="E101" s="19">
        <v>238.4</v>
      </c>
      <c r="F101" s="19">
        <v>48.2</v>
      </c>
      <c r="G101" s="19">
        <v>50.419568659999996</v>
      </c>
      <c r="H101" s="19">
        <v>24.11</v>
      </c>
      <c r="I101" s="19">
        <v>7.070431339999999</v>
      </c>
      <c r="J101" s="67">
        <v>0</v>
      </c>
      <c r="K101" s="19">
        <v>0</v>
      </c>
      <c r="L101" s="19">
        <v>21.3</v>
      </c>
      <c r="M101" s="19">
        <v>240.6</v>
      </c>
      <c r="N101" s="19">
        <v>380.6</v>
      </c>
      <c r="O101" s="19">
        <v>0</v>
      </c>
      <c r="P101" s="19">
        <v>1053</v>
      </c>
      <c r="Q101" s="68">
        <f t="shared" si="1"/>
        <v>2363.1999999999998</v>
      </c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</row>
    <row r="102" spans="1:42" s="50" customFormat="1" ht="12.75" x14ac:dyDescent="0.2">
      <c r="A102" s="19" t="s">
        <v>48</v>
      </c>
      <c r="B102" s="19">
        <v>9.4</v>
      </c>
      <c r="C102" s="19">
        <v>31.1</v>
      </c>
      <c r="D102" s="19">
        <v>257.49</v>
      </c>
      <c r="E102" s="19">
        <v>239.1</v>
      </c>
      <c r="F102" s="19">
        <v>48.2</v>
      </c>
      <c r="G102" s="19">
        <v>50.724128880000002</v>
      </c>
      <c r="H102" s="19">
        <v>24.11</v>
      </c>
      <c r="I102" s="19">
        <v>6.8658711200000013</v>
      </c>
      <c r="J102" s="67">
        <v>0</v>
      </c>
      <c r="K102" s="19">
        <v>0</v>
      </c>
      <c r="L102" s="19">
        <v>21.4</v>
      </c>
      <c r="M102" s="19">
        <v>240.6</v>
      </c>
      <c r="N102" s="19">
        <v>380.03</v>
      </c>
      <c r="O102" s="19">
        <v>0</v>
      </c>
      <c r="P102" s="19">
        <v>1053</v>
      </c>
      <c r="Q102" s="68">
        <f t="shared" si="1"/>
        <v>2362.02</v>
      </c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</row>
    <row r="103" spans="1:42" s="50" customFormat="1" ht="12.75" x14ac:dyDescent="0.2">
      <c r="A103" s="19" t="s">
        <v>49</v>
      </c>
      <c r="B103" s="19">
        <v>9.1</v>
      </c>
      <c r="C103" s="19">
        <v>29.3</v>
      </c>
      <c r="D103" s="19">
        <v>259.33</v>
      </c>
      <c r="E103" s="19">
        <v>236.7</v>
      </c>
      <c r="F103" s="19">
        <v>49.8</v>
      </c>
      <c r="G103" s="19">
        <v>50.206984909999996</v>
      </c>
      <c r="H103" s="19">
        <v>24.11</v>
      </c>
      <c r="I103" s="19">
        <v>6.8830150900000078</v>
      </c>
      <c r="J103" s="67">
        <v>0</v>
      </c>
      <c r="K103" s="19">
        <v>0</v>
      </c>
      <c r="L103" s="19">
        <v>23.2</v>
      </c>
      <c r="M103" s="19">
        <v>236</v>
      </c>
      <c r="N103" s="19">
        <v>379.62</v>
      </c>
      <c r="O103" s="19">
        <v>0</v>
      </c>
      <c r="P103" s="19">
        <v>1053.0041999999999</v>
      </c>
      <c r="Q103" s="68">
        <f t="shared" si="1"/>
        <v>2357.2541999999999</v>
      </c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</row>
    <row r="104" spans="1:42" s="50" customFormat="1" ht="12.75" x14ac:dyDescent="0.2">
      <c r="A104" s="19" t="s">
        <v>50</v>
      </c>
      <c r="B104" s="19">
        <v>9</v>
      </c>
      <c r="C104" s="19">
        <v>30.7</v>
      </c>
      <c r="D104" s="19">
        <v>259.7</v>
      </c>
      <c r="E104" s="19">
        <v>235.7</v>
      </c>
      <c r="F104" s="19">
        <v>49.4</v>
      </c>
      <c r="G104" s="19">
        <v>50.062757210000001</v>
      </c>
      <c r="H104" s="19">
        <v>24.11</v>
      </c>
      <c r="I104" s="19">
        <v>6.6272427899999968</v>
      </c>
      <c r="J104" s="67">
        <v>0</v>
      </c>
      <c r="K104" s="19">
        <v>0</v>
      </c>
      <c r="L104" s="19">
        <v>22.8</v>
      </c>
      <c r="M104" s="19">
        <v>236</v>
      </c>
      <c r="N104" s="19">
        <v>383.07</v>
      </c>
      <c r="O104" s="19">
        <v>0</v>
      </c>
      <c r="P104" s="19">
        <v>1053.0041999999999</v>
      </c>
      <c r="Q104" s="68">
        <f t="shared" si="1"/>
        <v>2360.1741999999995</v>
      </c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</row>
    <row r="105" spans="1:42" s="2" customFormat="1" ht="12.75" x14ac:dyDescent="0.2">
      <c r="A105" s="19" t="s">
        <v>51</v>
      </c>
      <c r="B105" s="19">
        <v>8.9</v>
      </c>
      <c r="C105" s="19">
        <v>32.1</v>
      </c>
      <c r="D105" s="19">
        <v>258.58999999999997</v>
      </c>
      <c r="E105" s="19">
        <v>234.9</v>
      </c>
      <c r="F105" s="19">
        <v>49.4</v>
      </c>
      <c r="G105" s="19">
        <v>49.867709829999995</v>
      </c>
      <c r="H105" s="19">
        <v>24.11</v>
      </c>
      <c r="I105" s="19">
        <v>6.8222901700000023</v>
      </c>
      <c r="J105" s="67">
        <v>0</v>
      </c>
      <c r="K105" s="19">
        <v>0</v>
      </c>
      <c r="L105" s="19">
        <v>23</v>
      </c>
      <c r="M105" s="19">
        <v>253.1</v>
      </c>
      <c r="N105" s="19">
        <v>390.72</v>
      </c>
      <c r="O105" s="19">
        <v>0</v>
      </c>
      <c r="P105" s="19">
        <v>1053</v>
      </c>
      <c r="Q105" s="68">
        <f t="shared" si="1"/>
        <v>2384.5100000000002</v>
      </c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</row>
    <row r="106" spans="1:42" s="2" customFormat="1" ht="12.75" x14ac:dyDescent="0.2">
      <c r="A106" s="19" t="s">
        <v>52</v>
      </c>
      <c r="B106" s="19">
        <v>8.9</v>
      </c>
      <c r="C106" s="19">
        <v>33</v>
      </c>
      <c r="D106" s="19">
        <v>260.5</v>
      </c>
      <c r="E106" s="19">
        <v>234.8</v>
      </c>
      <c r="F106" s="19">
        <v>54.2</v>
      </c>
      <c r="G106" s="19">
        <v>49.901351033399997</v>
      </c>
      <c r="H106" s="19">
        <v>24.11</v>
      </c>
      <c r="I106" s="19">
        <v>6.7886489666000003</v>
      </c>
      <c r="J106" s="67">
        <v>0</v>
      </c>
      <c r="K106" s="19">
        <v>0</v>
      </c>
      <c r="L106" s="19">
        <v>23.5</v>
      </c>
      <c r="M106" s="19">
        <v>249</v>
      </c>
      <c r="N106" s="19">
        <v>398.28</v>
      </c>
      <c r="O106" s="19">
        <v>0</v>
      </c>
      <c r="P106" s="19">
        <v>1053</v>
      </c>
      <c r="Q106" s="68">
        <f t="shared" si="1"/>
        <v>2395.98</v>
      </c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</row>
    <row r="107" spans="1:42" s="2" customFormat="1" ht="12.75" x14ac:dyDescent="0.2">
      <c r="A107" s="19" t="s">
        <v>59</v>
      </c>
      <c r="B107" s="19">
        <v>8.9523893999999995</v>
      </c>
      <c r="C107" s="19">
        <v>33</v>
      </c>
      <c r="D107" s="19">
        <v>265.60000000000002</v>
      </c>
      <c r="E107" s="19">
        <v>234.5</v>
      </c>
      <c r="F107" s="19">
        <v>53.8</v>
      </c>
      <c r="G107" s="19">
        <v>49.954085402885006</v>
      </c>
      <c r="H107" s="19">
        <v>23.93</v>
      </c>
      <c r="I107" s="19">
        <v>6.615914597114994</v>
      </c>
      <c r="J107" s="67">
        <v>0</v>
      </c>
      <c r="K107" s="19">
        <v>0</v>
      </c>
      <c r="L107" s="19">
        <v>23.2</v>
      </c>
      <c r="M107" s="19">
        <v>247.320898</v>
      </c>
      <c r="N107" s="19">
        <v>397.83</v>
      </c>
      <c r="O107" s="19">
        <v>0</v>
      </c>
      <c r="P107" s="19">
        <v>1053.0041999999999</v>
      </c>
      <c r="Q107" s="68">
        <f t="shared" si="1"/>
        <v>2397.7074874</v>
      </c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</row>
    <row r="108" spans="1:42" s="2" customFormat="1" ht="12.75" x14ac:dyDescent="0.2">
      <c r="A108" s="19" t="s">
        <v>54</v>
      </c>
      <c r="B108" s="19">
        <v>8.6872175999999985</v>
      </c>
      <c r="C108" s="19">
        <v>35</v>
      </c>
      <c r="D108" s="19">
        <v>266.7</v>
      </c>
      <c r="E108" s="19">
        <v>234.1</v>
      </c>
      <c r="F108" s="19">
        <v>52.9</v>
      </c>
      <c r="G108" s="19">
        <v>49.168044463500003</v>
      </c>
      <c r="H108" s="19">
        <v>23.93</v>
      </c>
      <c r="I108" s="19">
        <v>6.5019555364999917</v>
      </c>
      <c r="J108" s="67">
        <v>0</v>
      </c>
      <c r="K108" s="19">
        <v>0</v>
      </c>
      <c r="L108" s="19">
        <v>23.1</v>
      </c>
      <c r="M108" s="19">
        <v>247.320898</v>
      </c>
      <c r="N108" s="19">
        <v>397.58</v>
      </c>
      <c r="O108" s="19">
        <v>0</v>
      </c>
      <c r="P108" s="19">
        <v>1053.0041999999999</v>
      </c>
      <c r="Q108" s="68">
        <f t="shared" si="1"/>
        <v>2397.9923155999995</v>
      </c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</row>
    <row r="109" spans="1:42" s="2" customFormat="1" ht="12.75" x14ac:dyDescent="0.2">
      <c r="A109" s="19" t="s">
        <v>55</v>
      </c>
      <c r="B109" s="19">
        <v>8.4348161000000008</v>
      </c>
      <c r="C109" s="19">
        <v>33.200000000000003</v>
      </c>
      <c r="D109" s="19">
        <v>272.27999999999997</v>
      </c>
      <c r="E109" s="19">
        <v>231.7</v>
      </c>
      <c r="F109" s="19">
        <v>53.3</v>
      </c>
      <c r="G109" s="19">
        <v>48.449053297600003</v>
      </c>
      <c r="H109" s="19">
        <v>23.93</v>
      </c>
      <c r="I109" s="19">
        <v>6.3209467024000006</v>
      </c>
      <c r="J109" s="67">
        <v>0</v>
      </c>
      <c r="K109" s="19">
        <v>0</v>
      </c>
      <c r="L109" s="19">
        <v>23.5</v>
      </c>
      <c r="M109" s="19">
        <v>246.01207699999998</v>
      </c>
      <c r="N109" s="19">
        <v>402.52</v>
      </c>
      <c r="O109" s="19">
        <v>0</v>
      </c>
      <c r="P109" s="19">
        <v>1053.0041999999999</v>
      </c>
      <c r="Q109" s="68">
        <f t="shared" si="1"/>
        <v>2402.6510930999998</v>
      </c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</row>
    <row r="110" spans="1:42" s="2" customFormat="1" ht="12.75" x14ac:dyDescent="0.2">
      <c r="A110" s="19" t="s">
        <v>56</v>
      </c>
      <c r="B110" s="19">
        <v>8.1841048000000018</v>
      </c>
      <c r="C110" s="19">
        <v>33.200000000000003</v>
      </c>
      <c r="D110" s="19">
        <v>278.8</v>
      </c>
      <c r="E110" s="19">
        <v>231.5</v>
      </c>
      <c r="F110" s="19">
        <v>52.6</v>
      </c>
      <c r="G110" s="19">
        <v>48.111639225320005</v>
      </c>
      <c r="H110" s="19">
        <v>23.22</v>
      </c>
      <c r="I110" s="19">
        <v>6.1683607746799964</v>
      </c>
      <c r="J110" s="67">
        <v>0</v>
      </c>
      <c r="K110" s="19">
        <v>0</v>
      </c>
      <c r="L110" s="19">
        <v>22.9</v>
      </c>
      <c r="M110" s="19">
        <v>244.24736899999999</v>
      </c>
      <c r="N110" s="19">
        <v>406.22</v>
      </c>
      <c r="O110" s="19">
        <v>0</v>
      </c>
      <c r="P110" s="19">
        <v>1053.0041999999999</v>
      </c>
      <c r="Q110" s="68">
        <f t="shared" si="1"/>
        <v>2408.1556737999999</v>
      </c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</row>
    <row r="111" spans="1:42" s="2" customFormat="1" ht="12.75" x14ac:dyDescent="0.2">
      <c r="A111" s="63">
        <v>2017</v>
      </c>
      <c r="B111" s="19"/>
      <c r="C111" s="19"/>
      <c r="D111" s="19"/>
      <c r="E111" s="19"/>
      <c r="F111" s="19"/>
      <c r="G111" s="19"/>
      <c r="H111" s="19"/>
      <c r="I111" s="19"/>
      <c r="J111" s="67"/>
      <c r="K111" s="19"/>
      <c r="L111" s="19"/>
      <c r="M111" s="19"/>
      <c r="N111" s="19"/>
      <c r="O111" s="19"/>
      <c r="P111" s="19"/>
      <c r="Q111" s="68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</row>
    <row r="112" spans="1:42" s="50" customFormat="1" ht="12.75" x14ac:dyDescent="0.2">
      <c r="A112" s="19" t="s">
        <v>57</v>
      </c>
      <c r="B112" s="19">
        <v>8.2417759000000004</v>
      </c>
      <c r="C112" s="19">
        <v>33.397280600000002</v>
      </c>
      <c r="D112" s="19">
        <v>276.60719999999998</v>
      </c>
      <c r="E112" s="19">
        <v>230.64344800000001</v>
      </c>
      <c r="F112" s="19">
        <v>53.025547000000003</v>
      </c>
      <c r="G112" s="19">
        <v>48.630447360535001</v>
      </c>
      <c r="H112" s="19">
        <v>23.22</v>
      </c>
      <c r="I112" s="19">
        <v>6.2495526394649943</v>
      </c>
      <c r="J112" s="67">
        <v>0</v>
      </c>
      <c r="K112" s="19">
        <v>0</v>
      </c>
      <c r="L112" s="19">
        <v>23.295991000000001</v>
      </c>
      <c r="M112" s="19">
        <v>241.335601</v>
      </c>
      <c r="N112" s="19">
        <v>405.52</v>
      </c>
      <c r="O112" s="19">
        <v>0</v>
      </c>
      <c r="P112" s="19">
        <v>1053.0041999999999</v>
      </c>
      <c r="Q112" s="68">
        <f t="shared" si="1"/>
        <v>2403.1710434999995</v>
      </c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</row>
    <row r="113" spans="1:42" s="50" customFormat="1" ht="12.75" x14ac:dyDescent="0.2">
      <c r="A113" s="63" t="s">
        <v>58</v>
      </c>
      <c r="B113" s="19">
        <v>8.1221960000000006</v>
      </c>
      <c r="C113" s="19">
        <v>33.356252499999997</v>
      </c>
      <c r="D113" s="19">
        <v>277.64892099999997</v>
      </c>
      <c r="E113" s="19">
        <v>229.807052</v>
      </c>
      <c r="F113" s="19">
        <v>53.025547000000003</v>
      </c>
      <c r="G113" s="19">
        <v>48.453795280000001</v>
      </c>
      <c r="H113" s="19">
        <v>23.22</v>
      </c>
      <c r="I113" s="19">
        <v>6.4262047199999941</v>
      </c>
      <c r="J113" s="67">
        <v>0</v>
      </c>
      <c r="K113" s="19">
        <v>0</v>
      </c>
      <c r="L113" s="19">
        <v>23.280747000000002</v>
      </c>
      <c r="M113" s="19">
        <v>237.230209</v>
      </c>
      <c r="N113" s="19">
        <v>412.3</v>
      </c>
      <c r="O113" s="19">
        <v>0</v>
      </c>
      <c r="P113" s="19">
        <v>1053</v>
      </c>
      <c r="Q113" s="68">
        <f t="shared" si="1"/>
        <v>2405.8709245</v>
      </c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</row>
    <row r="114" spans="1:42" s="50" customFormat="1" ht="12.75" x14ac:dyDescent="0.2">
      <c r="A114" s="63" t="s">
        <v>47</v>
      </c>
      <c r="B114" s="19">
        <v>8.1881179999999993</v>
      </c>
      <c r="C114" s="19">
        <v>33.483529599999997</v>
      </c>
      <c r="D114" s="19">
        <v>281.59912000000003</v>
      </c>
      <c r="E114" s="19">
        <v>230.03322589999999</v>
      </c>
      <c r="F114" s="19">
        <v>53.320830999999998</v>
      </c>
      <c r="G114" s="19">
        <v>48.559639793499997</v>
      </c>
      <c r="H114" s="19">
        <v>23.04</v>
      </c>
      <c r="I114" s="19">
        <v>6.4003602065000038</v>
      </c>
      <c r="J114" s="67">
        <v>0</v>
      </c>
      <c r="K114" s="19">
        <v>0</v>
      </c>
      <c r="L114" s="19">
        <v>23.684336999999999</v>
      </c>
      <c r="M114" s="19">
        <v>255.56354099999999</v>
      </c>
      <c r="N114" s="19">
        <v>418.28</v>
      </c>
      <c r="O114" s="19">
        <v>0</v>
      </c>
      <c r="P114" s="19">
        <v>1053.0041999999999</v>
      </c>
      <c r="Q114" s="68">
        <f t="shared" si="1"/>
        <v>2435.1569024999999</v>
      </c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</row>
    <row r="115" spans="1:42" s="50" customFormat="1" ht="12.75" x14ac:dyDescent="0.2">
      <c r="A115" s="19" t="s">
        <v>48</v>
      </c>
      <c r="B115" s="19">
        <v>8.3107540000000011</v>
      </c>
      <c r="C115" s="19">
        <v>31.692886999999999</v>
      </c>
      <c r="D115" s="19">
        <v>279.11382200000003</v>
      </c>
      <c r="E115" s="19">
        <v>228.0755676</v>
      </c>
      <c r="F115" s="19">
        <v>52.915568999999998</v>
      </c>
      <c r="G115" s="19">
        <v>49.066888239984998</v>
      </c>
      <c r="H115" s="19">
        <v>23.04</v>
      </c>
      <c r="I115" s="19">
        <v>6.1931117600150003</v>
      </c>
      <c r="J115" s="67">
        <v>0</v>
      </c>
      <c r="K115" s="19">
        <v>0</v>
      </c>
      <c r="L115" s="19">
        <v>24.475641</v>
      </c>
      <c r="M115" s="19">
        <v>255.56354099999999</v>
      </c>
      <c r="N115" s="19">
        <v>416.68</v>
      </c>
      <c r="O115" s="19">
        <v>0</v>
      </c>
      <c r="P115" s="19">
        <v>1053.0041999999999</v>
      </c>
      <c r="Q115" s="68">
        <f t="shared" si="1"/>
        <v>2428.1319815999996</v>
      </c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</row>
    <row r="116" spans="1:42" s="52" customFormat="1" ht="12.75" x14ac:dyDescent="0.2">
      <c r="A116" s="67" t="s">
        <v>49</v>
      </c>
      <c r="B116" s="67">
        <v>8.5323471000000009</v>
      </c>
      <c r="C116" s="67">
        <v>31.586266999999999</v>
      </c>
      <c r="D116" s="67">
        <v>281.14685200000002</v>
      </c>
      <c r="E116" s="67">
        <v>225.05712399999999</v>
      </c>
      <c r="F116" s="67">
        <v>52.757188999999997</v>
      </c>
      <c r="G116" s="67">
        <v>49.542750163199997</v>
      </c>
      <c r="H116" s="67">
        <v>23.04</v>
      </c>
      <c r="I116" s="67">
        <v>6.1172498368000063</v>
      </c>
      <c r="J116" s="67">
        <v>0</v>
      </c>
      <c r="K116" s="67">
        <v>0</v>
      </c>
      <c r="L116" s="67">
        <v>24.523972000000001</v>
      </c>
      <c r="M116" s="67">
        <v>254.25471999999999</v>
      </c>
      <c r="N116" s="67">
        <v>415.94</v>
      </c>
      <c r="O116" s="75">
        <v>50</v>
      </c>
      <c r="P116" s="67">
        <v>1053.0041999999999</v>
      </c>
      <c r="Q116" s="73">
        <f>SUM(B116:P116)</f>
        <v>2475.5026711</v>
      </c>
    </row>
    <row r="117" spans="1:42" s="65" customFormat="1" ht="12.75" x14ac:dyDescent="0.2">
      <c r="A117" s="19" t="s">
        <v>50</v>
      </c>
      <c r="B117" s="19">
        <v>8.4990943999999988</v>
      </c>
      <c r="C117" s="19">
        <v>31.586266999999999</v>
      </c>
      <c r="D117" s="19">
        <v>285.52202499999999</v>
      </c>
      <c r="E117" s="19">
        <v>224.51479180000001</v>
      </c>
      <c r="F117" s="19">
        <v>56.103354000000003</v>
      </c>
      <c r="G117" s="19">
        <v>49.795685457625005</v>
      </c>
      <c r="H117" s="19">
        <v>22.33</v>
      </c>
      <c r="I117" s="19">
        <v>5.9743145423749908</v>
      </c>
      <c r="J117" s="67">
        <v>0</v>
      </c>
      <c r="K117" s="19">
        <v>0</v>
      </c>
      <c r="L117" s="19">
        <v>25.121594000000002</v>
      </c>
      <c r="M117" s="19">
        <v>252.49001200000001</v>
      </c>
      <c r="N117" s="19">
        <v>414.99</v>
      </c>
      <c r="O117" s="69">
        <v>50</v>
      </c>
      <c r="P117" s="19">
        <v>1053.0041999999999</v>
      </c>
      <c r="Q117" s="68">
        <f t="shared" si="1"/>
        <v>2479.9313382</v>
      </c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</row>
    <row r="118" spans="1:42" s="65" customFormat="1" ht="12.75" x14ac:dyDescent="0.2">
      <c r="A118" s="19" t="s">
        <v>51</v>
      </c>
      <c r="B118" s="19">
        <v>8.6226431000000012</v>
      </c>
      <c r="C118" s="19">
        <v>31.586266999999999</v>
      </c>
      <c r="D118" s="19">
        <v>282.09021799999999</v>
      </c>
      <c r="E118" s="19">
        <v>223.6766586</v>
      </c>
      <c r="F118" s="19">
        <v>56.497861</v>
      </c>
      <c r="G118" s="19">
        <v>50.381239163989996</v>
      </c>
      <c r="H118" s="19">
        <v>22.33</v>
      </c>
      <c r="I118" s="19">
        <v>5.9887608360100089</v>
      </c>
      <c r="J118" s="67">
        <v>0</v>
      </c>
      <c r="K118" s="19">
        <v>0</v>
      </c>
      <c r="L118" s="19">
        <v>25.609967000000001</v>
      </c>
      <c r="M118" s="19">
        <v>249.57824400000001</v>
      </c>
      <c r="N118" s="19">
        <v>417.36</v>
      </c>
      <c r="O118" s="69">
        <v>50</v>
      </c>
      <c r="P118" s="19">
        <v>1053.0041999999999</v>
      </c>
      <c r="Q118" s="68">
        <f t="shared" si="1"/>
        <v>2476.7260587000001</v>
      </c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</row>
    <row r="119" spans="1:42" s="65" customFormat="1" ht="12.75" x14ac:dyDescent="0.2">
      <c r="A119" s="19" t="s">
        <v>52</v>
      </c>
      <c r="B119" s="19">
        <v>8.6997555999999996</v>
      </c>
      <c r="C119" s="19">
        <v>31.9418887</v>
      </c>
      <c r="D119" s="19">
        <v>287.13503100000003</v>
      </c>
      <c r="E119" s="19">
        <v>223.52863529999999</v>
      </c>
      <c r="F119" s="19">
        <v>56.889024999999997</v>
      </c>
      <c r="G119" s="19">
        <v>50.583104254645008</v>
      </c>
      <c r="H119" s="19">
        <v>22.33</v>
      </c>
      <c r="I119" s="19">
        <v>5.9868957453549996</v>
      </c>
      <c r="J119" s="67">
        <v>0</v>
      </c>
      <c r="K119" s="19">
        <v>0</v>
      </c>
      <c r="L119" s="19">
        <v>26.023745000000002</v>
      </c>
      <c r="M119" s="19">
        <v>245.47285199999999</v>
      </c>
      <c r="N119" s="19">
        <v>415.73</v>
      </c>
      <c r="O119" s="69">
        <v>50</v>
      </c>
      <c r="P119" s="19">
        <v>1053.0041999999999</v>
      </c>
      <c r="Q119" s="68">
        <f t="shared" si="1"/>
        <v>2477.3251326</v>
      </c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</row>
    <row r="120" spans="1:42" s="65" customFormat="1" ht="12.75" x14ac:dyDescent="0.2">
      <c r="A120" s="19" t="s">
        <v>59</v>
      </c>
      <c r="B120" s="19">
        <v>8.6703793999999998</v>
      </c>
      <c r="C120" s="19">
        <v>32.080027999999999</v>
      </c>
      <c r="D120" s="19">
        <v>288.47368310000002</v>
      </c>
      <c r="E120" s="19">
        <v>223.23200890000001</v>
      </c>
      <c r="F120" s="19">
        <v>57.191110000000002</v>
      </c>
      <c r="G120" s="19">
        <v>50.579740134704998</v>
      </c>
      <c r="H120" s="19">
        <v>22.16</v>
      </c>
      <c r="I120" s="19">
        <v>5.9602598652950043</v>
      </c>
      <c r="J120" s="67">
        <v>0</v>
      </c>
      <c r="K120" s="19">
        <v>0</v>
      </c>
      <c r="L120" s="19">
        <v>26.716612999999999</v>
      </c>
      <c r="M120" s="19">
        <v>243.806184</v>
      </c>
      <c r="N120" s="19">
        <v>415.81</v>
      </c>
      <c r="O120" s="69">
        <v>50</v>
      </c>
      <c r="P120" s="19">
        <v>1053.0041999999999</v>
      </c>
      <c r="Q120" s="68">
        <f t="shared" si="1"/>
        <v>2477.6842064000002</v>
      </c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</row>
    <row r="121" spans="1:42" s="65" customFormat="1" ht="12.75" x14ac:dyDescent="0.2">
      <c r="A121" s="19" t="s">
        <v>54</v>
      </c>
      <c r="B121" s="19">
        <v>8.4858092000000003</v>
      </c>
      <c r="C121" s="19">
        <v>32.3491079</v>
      </c>
      <c r="D121" s="19">
        <v>286.16805240000002</v>
      </c>
      <c r="E121" s="19">
        <v>222.8</v>
      </c>
      <c r="F121" s="19">
        <v>57.806873000000003</v>
      </c>
      <c r="G121" s="19">
        <v>50.271618957859999</v>
      </c>
      <c r="H121" s="19">
        <v>22.16</v>
      </c>
      <c r="I121" s="19">
        <v>5.9683810421400061</v>
      </c>
      <c r="J121" s="67">
        <v>0</v>
      </c>
      <c r="K121" s="19">
        <v>0</v>
      </c>
      <c r="L121" s="19">
        <v>26.672499999999999</v>
      </c>
      <c r="M121" s="19">
        <v>244.67419000000001</v>
      </c>
      <c r="N121" s="19">
        <v>415.9</v>
      </c>
      <c r="O121" s="69">
        <v>50</v>
      </c>
      <c r="P121" s="19">
        <v>1053.0041999999999</v>
      </c>
      <c r="Q121" s="68">
        <f t="shared" si="1"/>
        <v>2476.2607324999999</v>
      </c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</row>
    <row r="122" spans="1:42" s="65" customFormat="1" ht="12.75" x14ac:dyDescent="0.2">
      <c r="A122" s="19" t="s">
        <v>55</v>
      </c>
      <c r="B122" s="19">
        <v>8.6299194000000021</v>
      </c>
      <c r="C122" s="19">
        <v>32.2424879</v>
      </c>
      <c r="D122" s="19">
        <v>289.66704499999997</v>
      </c>
      <c r="E122" s="19">
        <v>221.09298509999999</v>
      </c>
      <c r="F122" s="19">
        <v>70.794315999999995</v>
      </c>
      <c r="G122" s="19">
        <v>50.655701247179998</v>
      </c>
      <c r="H122" s="19">
        <v>22.16</v>
      </c>
      <c r="I122" s="19">
        <v>5.7842987528199963</v>
      </c>
      <c r="J122" s="67">
        <v>0</v>
      </c>
      <c r="K122" s="19">
        <v>0</v>
      </c>
      <c r="L122" s="19">
        <v>27.412683999999999</v>
      </c>
      <c r="M122" s="19">
        <v>243.36536899999999</v>
      </c>
      <c r="N122" s="19">
        <v>415.96</v>
      </c>
      <c r="O122" s="69">
        <v>50</v>
      </c>
      <c r="P122" s="19">
        <v>1053.0041999999999</v>
      </c>
      <c r="Q122" s="68">
        <f t="shared" si="1"/>
        <v>2490.7690063999999</v>
      </c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</row>
    <row r="123" spans="1:42" s="65" customFormat="1" ht="12.75" x14ac:dyDescent="0.2">
      <c r="A123" s="19" t="s">
        <v>56</v>
      </c>
      <c r="B123" s="19">
        <v>8.5346174000000001</v>
      </c>
      <c r="C123" s="19">
        <v>32.2424879</v>
      </c>
      <c r="D123" s="19">
        <v>305.27044719999998</v>
      </c>
      <c r="E123" s="19">
        <v>228.47801870000001</v>
      </c>
      <c r="F123" s="19">
        <v>70.574375000000003</v>
      </c>
      <c r="G123" s="19">
        <v>50.967633900339997</v>
      </c>
      <c r="H123" s="19">
        <v>21.45</v>
      </c>
      <c r="I123" s="19">
        <v>5.482366099660009</v>
      </c>
      <c r="J123" s="67">
        <v>0</v>
      </c>
      <c r="K123" s="19">
        <v>0</v>
      </c>
      <c r="L123" s="19">
        <v>26.5</v>
      </c>
      <c r="M123" s="19">
        <v>241.600661</v>
      </c>
      <c r="N123" s="19">
        <v>419.59</v>
      </c>
      <c r="O123" s="69">
        <v>50</v>
      </c>
      <c r="P123" s="19">
        <v>1053.0041999999999</v>
      </c>
      <c r="Q123" s="68">
        <f t="shared" si="1"/>
        <v>2513.6948072</v>
      </c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</row>
    <row r="124" spans="1:42" s="2" customFormat="1" ht="12.75" x14ac:dyDescent="0.2">
      <c r="A124" s="63">
        <v>2018</v>
      </c>
      <c r="B124" s="19"/>
      <c r="C124" s="19"/>
      <c r="D124" s="19"/>
      <c r="E124" s="19"/>
      <c r="F124" s="19"/>
      <c r="G124" s="19"/>
      <c r="H124" s="19"/>
      <c r="I124" s="19"/>
      <c r="J124" s="67"/>
      <c r="K124" s="19"/>
      <c r="L124" s="19"/>
      <c r="M124" s="19"/>
      <c r="N124" s="19"/>
      <c r="O124" s="19"/>
      <c r="P124" s="19"/>
      <c r="Q124" s="68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</row>
    <row r="125" spans="1:42" s="2" customFormat="1" ht="12.75" customHeight="1" x14ac:dyDescent="0.2">
      <c r="A125" s="19" t="s">
        <v>57</v>
      </c>
      <c r="B125" s="19">
        <v>8.75</v>
      </c>
      <c r="C125" s="19">
        <v>34.340000000000003</v>
      </c>
      <c r="D125" s="19">
        <v>298.82</v>
      </c>
      <c r="E125" s="19">
        <v>228.19</v>
      </c>
      <c r="F125" s="19">
        <v>70.569999999999993</v>
      </c>
      <c r="G125" s="19">
        <v>52.148243162475005</v>
      </c>
      <c r="H125" s="19">
        <v>21.45</v>
      </c>
      <c r="I125" s="19">
        <v>5.59</v>
      </c>
      <c r="J125" s="67">
        <v>0</v>
      </c>
      <c r="K125" s="19">
        <v>0</v>
      </c>
      <c r="L125" s="19">
        <v>26.62</v>
      </c>
      <c r="M125" s="19">
        <v>238.82</v>
      </c>
      <c r="N125" s="19">
        <v>419.6</v>
      </c>
      <c r="O125" s="19">
        <v>50.041043000000002</v>
      </c>
      <c r="P125" s="19">
        <v>1053.0041999999999</v>
      </c>
      <c r="Q125" s="68">
        <f t="shared" si="1"/>
        <v>2507.943486162475</v>
      </c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</row>
    <row r="126" spans="1:42" s="2" customFormat="1" ht="12.75" x14ac:dyDescent="0.2">
      <c r="A126" s="19" t="s">
        <v>58</v>
      </c>
      <c r="B126" s="19">
        <v>8.57</v>
      </c>
      <c r="C126" s="19">
        <v>34.44</v>
      </c>
      <c r="D126" s="19">
        <v>300.89</v>
      </c>
      <c r="E126" s="19">
        <v>227.36</v>
      </c>
      <c r="F126" s="19">
        <v>70.569999999999993</v>
      </c>
      <c r="G126" s="19">
        <v>51.746248723899996</v>
      </c>
      <c r="H126" s="19">
        <v>21.45</v>
      </c>
      <c r="I126" s="19">
        <v>5.57</v>
      </c>
      <c r="J126" s="67">
        <v>0</v>
      </c>
      <c r="K126" s="19">
        <v>0</v>
      </c>
      <c r="L126" s="19">
        <v>26.56</v>
      </c>
      <c r="M126" s="19">
        <v>234.72</v>
      </c>
      <c r="N126" s="19">
        <v>426.51</v>
      </c>
      <c r="O126" s="19">
        <v>50.041043000000002</v>
      </c>
      <c r="P126" s="19">
        <v>1053.0041999999999</v>
      </c>
      <c r="Q126" s="68">
        <f t="shared" si="1"/>
        <v>2511.4314917238999</v>
      </c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</row>
    <row r="127" spans="1:42" s="2" customFormat="1" ht="12.75" x14ac:dyDescent="0.2">
      <c r="A127" s="63" t="s">
        <v>47</v>
      </c>
      <c r="B127" s="19">
        <v>8.65</v>
      </c>
      <c r="C127" s="19">
        <v>34.479999999999997</v>
      </c>
      <c r="D127" s="19">
        <v>302.72000000000003</v>
      </c>
      <c r="E127" s="19">
        <v>227.27</v>
      </c>
      <c r="F127" s="19">
        <v>70.48</v>
      </c>
      <c r="G127" s="19">
        <v>52.024540177659993</v>
      </c>
      <c r="H127" s="19">
        <v>21.27</v>
      </c>
      <c r="I127" s="19">
        <v>5.59</v>
      </c>
      <c r="J127" s="67">
        <v>0</v>
      </c>
      <c r="K127" s="19">
        <v>0</v>
      </c>
      <c r="L127" s="19">
        <v>26.92</v>
      </c>
      <c r="M127" s="19">
        <v>232.98</v>
      </c>
      <c r="N127" s="19">
        <v>426.55</v>
      </c>
      <c r="O127" s="19">
        <v>50.041043000000002</v>
      </c>
      <c r="P127" s="19">
        <v>1053.0041999999999</v>
      </c>
      <c r="Q127" s="68">
        <f t="shared" si="1"/>
        <v>2511.9797831776596</v>
      </c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</row>
    <row r="128" spans="1:42" s="2" customFormat="1" ht="12.75" x14ac:dyDescent="0.2">
      <c r="A128" s="63" t="s">
        <v>48</v>
      </c>
      <c r="B128" s="19">
        <v>8.41</v>
      </c>
      <c r="C128" s="19">
        <v>35.130000000000003</v>
      </c>
      <c r="D128" s="19">
        <v>298.51</v>
      </c>
      <c r="E128" s="19">
        <v>225</v>
      </c>
      <c r="F128" s="19">
        <v>69.900000000000006</v>
      </c>
      <c r="G128" s="19">
        <v>51.466114161875005</v>
      </c>
      <c r="H128" s="19">
        <v>21.27</v>
      </c>
      <c r="I128" s="19">
        <v>5.18</v>
      </c>
      <c r="J128" s="67">
        <v>0</v>
      </c>
      <c r="K128" s="19">
        <v>0</v>
      </c>
      <c r="L128" s="19">
        <v>27.17</v>
      </c>
      <c r="M128" s="19">
        <v>232.98</v>
      </c>
      <c r="N128" s="19">
        <v>428.91</v>
      </c>
      <c r="O128" s="19">
        <v>50.041043000000002</v>
      </c>
      <c r="P128" s="19">
        <v>1053.0041999999999</v>
      </c>
      <c r="Q128" s="68">
        <f t="shared" si="1"/>
        <v>2506.9713571618749</v>
      </c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</row>
    <row r="129" spans="1:42" s="2" customFormat="1" ht="12.75" x14ac:dyDescent="0.2">
      <c r="A129" s="19" t="s">
        <v>49</v>
      </c>
      <c r="B129" s="19">
        <v>8.1199999999999992</v>
      </c>
      <c r="C129" s="19">
        <v>35.14</v>
      </c>
      <c r="D129" s="19">
        <v>300.37</v>
      </c>
      <c r="E129" s="19">
        <v>222.14</v>
      </c>
      <c r="F129" s="19">
        <v>69.92</v>
      </c>
      <c r="G129" s="19">
        <v>50.699846374265</v>
      </c>
      <c r="H129" s="19">
        <v>21.27</v>
      </c>
      <c r="I129" s="19">
        <v>5.14</v>
      </c>
      <c r="J129" s="67">
        <v>0</v>
      </c>
      <c r="K129" s="19">
        <v>0</v>
      </c>
      <c r="L129" s="19">
        <v>27.24</v>
      </c>
      <c r="M129" s="19">
        <v>251.67</v>
      </c>
      <c r="N129" s="19">
        <v>428.96</v>
      </c>
      <c r="O129" s="19">
        <v>50.041043000000002</v>
      </c>
      <c r="P129" s="19">
        <v>1053.0041999999999</v>
      </c>
      <c r="Q129" s="68">
        <f t="shared" si="1"/>
        <v>2523.7150893742646</v>
      </c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</row>
    <row r="130" spans="1:42" s="2" customFormat="1" ht="12.75" x14ac:dyDescent="0.2">
      <c r="A130" s="19" t="s">
        <v>50</v>
      </c>
      <c r="B130" s="19">
        <v>7.79</v>
      </c>
      <c r="C130" s="19">
        <v>35.700000000000003</v>
      </c>
      <c r="D130" s="19">
        <v>302.24</v>
      </c>
      <c r="E130" s="19">
        <v>228.88</v>
      </c>
      <c r="F130" s="19">
        <v>69.150000000000006</v>
      </c>
      <c r="G130" s="19">
        <v>50.339133981974996</v>
      </c>
      <c r="H130" s="19">
        <v>20.56</v>
      </c>
      <c r="I130" s="19">
        <v>4.92</v>
      </c>
      <c r="J130" s="67">
        <v>0</v>
      </c>
      <c r="K130" s="19">
        <v>0</v>
      </c>
      <c r="L130" s="19">
        <v>26.75</v>
      </c>
      <c r="M130" s="19">
        <v>249.91</v>
      </c>
      <c r="N130" s="19">
        <v>429.01</v>
      </c>
      <c r="O130" s="19">
        <v>50.041043000000002</v>
      </c>
      <c r="P130" s="19">
        <v>1057</v>
      </c>
      <c r="Q130" s="68">
        <f t="shared" si="1"/>
        <v>2532.2901769819746</v>
      </c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</row>
    <row r="131" spans="1:42" s="2" customFormat="1" ht="12.75" x14ac:dyDescent="0.2">
      <c r="A131" s="19" t="s">
        <v>51</v>
      </c>
      <c r="B131" s="19">
        <v>7.84</v>
      </c>
      <c r="C131" s="19">
        <v>36.159999999999997</v>
      </c>
      <c r="D131" s="19">
        <v>301.43</v>
      </c>
      <c r="E131" s="19">
        <v>228.03</v>
      </c>
      <c r="F131" s="19">
        <v>70.11</v>
      </c>
      <c r="G131" s="19">
        <v>50.27811457</v>
      </c>
      <c r="H131" s="19">
        <v>20.56</v>
      </c>
      <c r="I131" s="19">
        <v>4.91</v>
      </c>
      <c r="J131" s="67">
        <v>0</v>
      </c>
      <c r="K131" s="19">
        <v>0</v>
      </c>
      <c r="L131" s="19">
        <v>26.87</v>
      </c>
      <c r="M131" s="19">
        <v>247</v>
      </c>
      <c r="N131" s="19">
        <v>429.03</v>
      </c>
      <c r="O131" s="19">
        <v>50.041043000000002</v>
      </c>
      <c r="P131" s="19">
        <v>1057.0041999999999</v>
      </c>
      <c r="Q131" s="68">
        <f t="shared" si="1"/>
        <v>2529.2633575699997</v>
      </c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</row>
    <row r="132" spans="1:42" s="2" customFormat="1" ht="12.75" customHeight="1" x14ac:dyDescent="0.2">
      <c r="A132" s="19" t="s">
        <v>52</v>
      </c>
      <c r="B132" s="19">
        <v>7.79</v>
      </c>
      <c r="C132" s="19">
        <v>37.76</v>
      </c>
      <c r="D132" s="19">
        <v>303.01</v>
      </c>
      <c r="E132" s="19">
        <v>228.33</v>
      </c>
      <c r="F132" s="19">
        <v>71.19</v>
      </c>
      <c r="G132" s="19">
        <v>50.153606350000004</v>
      </c>
      <c r="H132" s="19">
        <v>20.56</v>
      </c>
      <c r="I132" s="19">
        <v>4.91</v>
      </c>
      <c r="J132" s="67">
        <v>0</v>
      </c>
      <c r="K132" s="19">
        <v>0</v>
      </c>
      <c r="L132" s="19">
        <v>27.16</v>
      </c>
      <c r="M132" s="19">
        <v>245.76</v>
      </c>
      <c r="N132" s="19">
        <v>429.1</v>
      </c>
      <c r="O132" s="19">
        <v>50.041043000000002</v>
      </c>
      <c r="P132" s="19">
        <v>1057.0041999999999</v>
      </c>
      <c r="Q132" s="68">
        <f t="shared" si="1"/>
        <v>2532.76884935</v>
      </c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</row>
    <row r="133" spans="1:42" s="2" customFormat="1" ht="12.75" customHeight="1" x14ac:dyDescent="0.2">
      <c r="A133" s="19" t="s">
        <v>59</v>
      </c>
      <c r="B133" s="19">
        <v>7.75</v>
      </c>
      <c r="C133" s="19">
        <v>37.79</v>
      </c>
      <c r="D133" s="19">
        <v>311.68</v>
      </c>
      <c r="E133" s="19">
        <v>227.93</v>
      </c>
      <c r="F133" s="19">
        <v>71.180000000000007</v>
      </c>
      <c r="G133" s="19">
        <v>49.933954369999995</v>
      </c>
      <c r="H133" s="19">
        <v>20.38</v>
      </c>
      <c r="I133" s="19">
        <v>4.68</v>
      </c>
      <c r="J133" s="67">
        <v>0</v>
      </c>
      <c r="K133" s="19">
        <v>0</v>
      </c>
      <c r="L133" s="19">
        <v>27.23</v>
      </c>
      <c r="M133" s="19">
        <v>246.73999999999998</v>
      </c>
      <c r="N133" s="19">
        <v>429.14</v>
      </c>
      <c r="O133" s="19">
        <v>50.041043000000002</v>
      </c>
      <c r="P133" s="19">
        <v>1057.0041999999999</v>
      </c>
      <c r="Q133" s="68">
        <f t="shared" si="1"/>
        <v>2541.4791973700003</v>
      </c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</row>
    <row r="134" spans="1:42" s="2" customFormat="1" ht="12.75" x14ac:dyDescent="0.2">
      <c r="A134" s="19" t="s">
        <v>54</v>
      </c>
      <c r="B134" s="19">
        <v>7.52</v>
      </c>
      <c r="C134" s="19">
        <v>37.03</v>
      </c>
      <c r="D134" s="19">
        <v>307.60000000000002</v>
      </c>
      <c r="E134" s="19">
        <v>227.26</v>
      </c>
      <c r="F134" s="19">
        <v>71.41</v>
      </c>
      <c r="G134" s="19">
        <v>49.464230172260002</v>
      </c>
      <c r="H134" s="19">
        <v>27.33</v>
      </c>
      <c r="I134" s="19">
        <v>4.5</v>
      </c>
      <c r="J134" s="67">
        <v>0</v>
      </c>
      <c r="K134" s="19">
        <v>0</v>
      </c>
      <c r="L134" s="19">
        <v>27.67</v>
      </c>
      <c r="M134" s="19">
        <v>249.03</v>
      </c>
      <c r="N134" s="19">
        <v>429.21</v>
      </c>
      <c r="O134" s="19">
        <v>50.041043000000002</v>
      </c>
      <c r="P134" s="19">
        <v>1057.0041999999999</v>
      </c>
      <c r="Q134" s="68">
        <f t="shared" si="1"/>
        <v>2545.0694731722597</v>
      </c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</row>
    <row r="135" spans="1:42" s="74" customFormat="1" ht="12.75" x14ac:dyDescent="0.2">
      <c r="A135" s="67" t="s">
        <v>55</v>
      </c>
      <c r="B135" s="67">
        <v>7.4</v>
      </c>
      <c r="C135" s="67">
        <v>37.42</v>
      </c>
      <c r="D135" s="67">
        <v>309.24</v>
      </c>
      <c r="E135" s="67">
        <v>223.71</v>
      </c>
      <c r="F135" s="67">
        <v>71.25</v>
      </c>
      <c r="G135" s="67">
        <v>49.503561740000002</v>
      </c>
      <c r="H135" s="67">
        <v>27.33</v>
      </c>
      <c r="I135" s="67">
        <v>4.5</v>
      </c>
      <c r="J135" s="67">
        <v>0</v>
      </c>
      <c r="K135" s="67">
        <v>0</v>
      </c>
      <c r="L135" s="67">
        <v>27.79</v>
      </c>
      <c r="M135" s="67">
        <v>250.4</v>
      </c>
      <c r="N135" s="67">
        <v>429.25</v>
      </c>
      <c r="O135" s="67">
        <v>50.041043000000002</v>
      </c>
      <c r="P135" s="67">
        <v>1057.0041999999999</v>
      </c>
      <c r="Q135" s="73">
        <f>SUM(B135:P135)</f>
        <v>2544.8388047399994</v>
      </c>
    </row>
    <row r="136" spans="1:42" ht="12.75" x14ac:dyDescent="0.2">
      <c r="A136" s="67" t="s">
        <v>56</v>
      </c>
      <c r="B136" s="67">
        <v>7.41</v>
      </c>
      <c r="C136" s="67">
        <v>37.6</v>
      </c>
      <c r="D136" s="67">
        <v>309.93</v>
      </c>
      <c r="E136" s="67">
        <v>238.21</v>
      </c>
      <c r="F136" s="67">
        <v>71.33</v>
      </c>
      <c r="G136" s="67">
        <v>49.774373400000002</v>
      </c>
      <c r="H136" s="67">
        <v>26.62</v>
      </c>
      <c r="I136" s="67">
        <v>4.3</v>
      </c>
      <c r="J136" s="67">
        <v>0</v>
      </c>
      <c r="K136" s="67">
        <v>0</v>
      </c>
      <c r="L136" s="67">
        <v>27.1</v>
      </c>
      <c r="M136" s="67">
        <v>258.83</v>
      </c>
      <c r="N136" s="67">
        <v>429.31</v>
      </c>
      <c r="O136" s="67">
        <v>50.041043000000002</v>
      </c>
      <c r="P136" s="67">
        <v>1057.0041999999999</v>
      </c>
      <c r="Q136" s="73">
        <f>SUM(B136:P136)</f>
        <v>2567.4596163999995</v>
      </c>
      <c r="R136" s="82"/>
    </row>
    <row r="137" spans="1:42" ht="12.75" x14ac:dyDescent="0.2">
      <c r="A137" s="63">
        <v>2019</v>
      </c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73"/>
      <c r="R137" s="82"/>
    </row>
    <row r="138" spans="1:42" ht="12.75" x14ac:dyDescent="0.2">
      <c r="A138" s="67" t="s">
        <v>57</v>
      </c>
      <c r="B138" s="67">
        <v>7.32</v>
      </c>
      <c r="C138" s="67">
        <v>37.61</v>
      </c>
      <c r="D138" s="67">
        <v>305.82</v>
      </c>
      <c r="E138" s="67">
        <v>237.37</v>
      </c>
      <c r="F138" s="67">
        <v>71.3</v>
      </c>
      <c r="G138" s="67">
        <v>50.128894380000006</v>
      </c>
      <c r="H138" s="67">
        <v>26.62</v>
      </c>
      <c r="I138" s="67">
        <v>4.32</v>
      </c>
      <c r="J138" s="67">
        <v>0</v>
      </c>
      <c r="K138" s="67">
        <v>0</v>
      </c>
      <c r="L138" s="67">
        <v>28.4</v>
      </c>
      <c r="M138" s="67">
        <v>258.39999999999998</v>
      </c>
      <c r="N138" s="67">
        <v>429.42</v>
      </c>
      <c r="O138" s="67">
        <v>50</v>
      </c>
      <c r="P138" s="67">
        <v>1057.0041999999999</v>
      </c>
      <c r="Q138" s="73">
        <f t="shared" ref="Q138:Q200" si="2">SUM(B138:P138)</f>
        <v>2563.7130943799998</v>
      </c>
      <c r="R138" s="82"/>
    </row>
    <row r="139" spans="1:42" ht="12.75" x14ac:dyDescent="0.2">
      <c r="A139" s="67" t="s">
        <v>58</v>
      </c>
      <c r="B139" s="67">
        <v>7.25</v>
      </c>
      <c r="C139" s="67">
        <v>37.61</v>
      </c>
      <c r="D139" s="67">
        <v>320.70999999999998</v>
      </c>
      <c r="E139" s="67">
        <v>236.42</v>
      </c>
      <c r="F139" s="67">
        <v>74</v>
      </c>
      <c r="G139" s="67">
        <v>50.031460159999995</v>
      </c>
      <c r="H139" s="67">
        <v>26.62</v>
      </c>
      <c r="I139" s="67">
        <v>4.32</v>
      </c>
      <c r="J139" s="67">
        <v>0</v>
      </c>
      <c r="K139" s="67">
        <v>0</v>
      </c>
      <c r="L139" s="67">
        <v>29.02</v>
      </c>
      <c r="M139" s="67">
        <v>253.4</v>
      </c>
      <c r="N139" s="67">
        <v>429.47</v>
      </c>
      <c r="O139" s="67">
        <v>50</v>
      </c>
      <c r="P139" s="67">
        <v>1057.0041999999999</v>
      </c>
      <c r="Q139" s="73">
        <f t="shared" si="2"/>
        <v>2575.8556601600003</v>
      </c>
      <c r="R139" s="82"/>
    </row>
    <row r="140" spans="1:42" ht="12.75" x14ac:dyDescent="0.2">
      <c r="A140" s="67" t="s">
        <v>47</v>
      </c>
      <c r="B140" s="67">
        <v>7.16</v>
      </c>
      <c r="C140" s="67">
        <v>37.61</v>
      </c>
      <c r="D140" s="67">
        <v>321.12</v>
      </c>
      <c r="E140" s="67">
        <v>238.12</v>
      </c>
      <c r="F140" s="67">
        <v>75</v>
      </c>
      <c r="G140" s="67">
        <v>49.683399009999995</v>
      </c>
      <c r="H140" s="67">
        <v>26.44</v>
      </c>
      <c r="I140" s="67">
        <v>4.08</v>
      </c>
      <c r="J140" s="67">
        <v>0</v>
      </c>
      <c r="K140" s="67">
        <v>0</v>
      </c>
      <c r="L140" s="67">
        <v>28.95</v>
      </c>
      <c r="M140" s="67">
        <v>253.3</v>
      </c>
      <c r="N140" s="67">
        <v>429.49</v>
      </c>
      <c r="O140" s="67">
        <v>50</v>
      </c>
      <c r="P140" s="67">
        <v>1057.0041999999999</v>
      </c>
      <c r="Q140" s="73">
        <f t="shared" si="2"/>
        <v>2577.9575990100002</v>
      </c>
      <c r="R140" s="82"/>
    </row>
    <row r="141" spans="1:42" ht="12.75" x14ac:dyDescent="0.2">
      <c r="A141" s="67" t="s">
        <v>48</v>
      </c>
      <c r="B141" s="67">
        <v>7.09</v>
      </c>
      <c r="C141" s="67">
        <v>37.96</v>
      </c>
      <c r="D141" s="67">
        <v>315.45999999999998</v>
      </c>
      <c r="E141" s="67">
        <v>235.96</v>
      </c>
      <c r="F141" s="67">
        <v>77.099999999999994</v>
      </c>
      <c r="G141" s="67">
        <v>49.594267719999998</v>
      </c>
      <c r="H141" s="67">
        <v>26.44</v>
      </c>
      <c r="I141" s="67">
        <v>3.92</v>
      </c>
      <c r="J141" s="67">
        <v>0</v>
      </c>
      <c r="K141" s="67">
        <v>0</v>
      </c>
      <c r="L141" s="67">
        <v>29.35</v>
      </c>
      <c r="M141" s="67">
        <v>253.29676824000001</v>
      </c>
      <c r="N141" s="67">
        <v>429.5</v>
      </c>
      <c r="O141" s="67">
        <v>50</v>
      </c>
      <c r="P141" s="67">
        <v>1053</v>
      </c>
      <c r="Q141" s="73">
        <f t="shared" si="2"/>
        <v>2568.6710359600002</v>
      </c>
      <c r="R141" s="82"/>
    </row>
    <row r="142" spans="1:42" ht="12.75" x14ac:dyDescent="0.2">
      <c r="A142" s="63" t="s">
        <v>49</v>
      </c>
      <c r="B142" s="67">
        <v>6.9</v>
      </c>
      <c r="C142" s="67">
        <v>37.96</v>
      </c>
      <c r="D142" s="67">
        <v>320.02999999999997</v>
      </c>
      <c r="E142" s="67">
        <v>232.33</v>
      </c>
      <c r="F142" s="67">
        <v>77.704570799999999</v>
      </c>
      <c r="G142" s="67">
        <v>49.302931360000002</v>
      </c>
      <c r="H142" s="67">
        <v>26.44</v>
      </c>
      <c r="I142" s="67">
        <v>6.6999999999999993</v>
      </c>
      <c r="J142" s="67">
        <v>0</v>
      </c>
      <c r="K142" s="67">
        <v>0</v>
      </c>
      <c r="L142" s="67">
        <v>29.34</v>
      </c>
      <c r="M142" s="67">
        <v>254.29691939999998</v>
      </c>
      <c r="N142" s="67">
        <v>429.52</v>
      </c>
      <c r="O142" s="67">
        <v>50</v>
      </c>
      <c r="P142" s="67">
        <v>1053</v>
      </c>
      <c r="Q142" s="73">
        <f t="shared" si="2"/>
        <v>2573.5244215600001</v>
      </c>
      <c r="R142" s="82"/>
    </row>
    <row r="143" spans="1:42" ht="12.75" x14ac:dyDescent="0.2">
      <c r="A143" s="67" t="s">
        <v>50</v>
      </c>
      <c r="B143" s="67">
        <v>6.99</v>
      </c>
      <c r="C143" s="67">
        <v>37.96</v>
      </c>
      <c r="D143" s="67">
        <v>321.51</v>
      </c>
      <c r="E143" s="67">
        <v>233.25</v>
      </c>
      <c r="F143" s="67">
        <v>80.509736099999998</v>
      </c>
      <c r="G143" s="67">
        <v>49.753598169865001</v>
      </c>
      <c r="H143" s="67">
        <v>25.73</v>
      </c>
      <c r="I143" s="67">
        <v>6.51</v>
      </c>
      <c r="J143" s="67">
        <v>0</v>
      </c>
      <c r="K143" s="67">
        <v>0</v>
      </c>
      <c r="L143" s="67">
        <v>31.18</v>
      </c>
      <c r="M143" s="67">
        <v>254.29691939999998</v>
      </c>
      <c r="N143" s="67">
        <v>429.53</v>
      </c>
      <c r="O143" s="67">
        <v>50</v>
      </c>
      <c r="P143" s="67">
        <v>1053</v>
      </c>
      <c r="Q143" s="73">
        <f t="shared" si="2"/>
        <v>2580.2202536698651</v>
      </c>
      <c r="R143" s="82"/>
    </row>
    <row r="144" spans="1:42" ht="12.75" x14ac:dyDescent="0.2">
      <c r="A144" s="67" t="s">
        <v>51</v>
      </c>
      <c r="B144" s="67">
        <v>6.73</v>
      </c>
      <c r="C144" s="67">
        <v>38.799999999999997</v>
      </c>
      <c r="D144" s="67">
        <v>316.61</v>
      </c>
      <c r="E144" s="67">
        <v>237.94</v>
      </c>
      <c r="F144" s="67">
        <v>83.239031700000012</v>
      </c>
      <c r="G144" s="67">
        <v>49.224142950000001</v>
      </c>
      <c r="H144" s="67">
        <v>25.73</v>
      </c>
      <c r="I144" s="67">
        <v>6.49</v>
      </c>
      <c r="J144" s="67">
        <v>0</v>
      </c>
      <c r="K144" s="67">
        <v>0</v>
      </c>
      <c r="L144" s="67">
        <v>31.58</v>
      </c>
      <c r="M144" s="67">
        <v>255.5</v>
      </c>
      <c r="N144" s="67">
        <v>429.53</v>
      </c>
      <c r="O144" s="67">
        <v>50</v>
      </c>
      <c r="P144" s="67">
        <v>1053.0041999999999</v>
      </c>
      <c r="Q144" s="73">
        <f t="shared" si="2"/>
        <v>2584.3773746500001</v>
      </c>
      <c r="R144" s="82"/>
    </row>
    <row r="145" spans="1:21" ht="12.75" x14ac:dyDescent="0.2">
      <c r="A145" s="67" t="s">
        <v>52</v>
      </c>
      <c r="B145" s="67">
        <v>6.68</v>
      </c>
      <c r="C145" s="67">
        <v>38.799999999999997</v>
      </c>
      <c r="D145" s="67">
        <v>318.29000000000002</v>
      </c>
      <c r="E145" s="67">
        <v>237.81</v>
      </c>
      <c r="F145" s="67">
        <v>84.696916700000003</v>
      </c>
      <c r="G145" s="67">
        <v>48.970813979999996</v>
      </c>
      <c r="H145" s="67">
        <v>25.73</v>
      </c>
      <c r="I145" s="67">
        <v>6.48</v>
      </c>
      <c r="J145" s="67">
        <v>0</v>
      </c>
      <c r="K145" s="67">
        <v>0</v>
      </c>
      <c r="L145" s="67">
        <v>32.29</v>
      </c>
      <c r="M145" s="67">
        <v>272.8</v>
      </c>
      <c r="N145" s="67">
        <v>429.55</v>
      </c>
      <c r="O145" s="67">
        <v>50</v>
      </c>
      <c r="P145" s="67">
        <v>1053.0041999999999</v>
      </c>
      <c r="Q145" s="73">
        <f t="shared" si="2"/>
        <v>2605.1019306799999</v>
      </c>
      <c r="R145" s="82"/>
    </row>
    <row r="146" spans="1:21" ht="12.75" x14ac:dyDescent="0.2">
      <c r="A146" s="67" t="s">
        <v>59</v>
      </c>
      <c r="B146" s="67">
        <v>6.59</v>
      </c>
      <c r="C146" s="67">
        <v>38.799999999999997</v>
      </c>
      <c r="D146" s="67">
        <v>318.83</v>
      </c>
      <c r="E146" s="67">
        <v>237.52</v>
      </c>
      <c r="F146" s="67">
        <v>85.789777900000004</v>
      </c>
      <c r="G146" s="67">
        <v>48.790690409999996</v>
      </c>
      <c r="H146" s="67">
        <v>25.56</v>
      </c>
      <c r="I146" s="67">
        <v>6.25</v>
      </c>
      <c r="J146" s="67">
        <v>0</v>
      </c>
      <c r="K146" s="67">
        <v>0</v>
      </c>
      <c r="L146" s="67">
        <v>32.479999999999997</v>
      </c>
      <c r="M146" s="67">
        <v>271.8</v>
      </c>
      <c r="N146" s="67">
        <v>429.55</v>
      </c>
      <c r="O146" s="67">
        <v>50</v>
      </c>
      <c r="P146" s="67">
        <v>1053.0041999999999</v>
      </c>
      <c r="Q146" s="73">
        <f t="shared" si="2"/>
        <v>2604.96466831</v>
      </c>
      <c r="R146" s="82"/>
    </row>
    <row r="147" spans="1:21" ht="12.75" x14ac:dyDescent="0.2">
      <c r="A147" s="67" t="s">
        <v>54</v>
      </c>
      <c r="B147" s="67">
        <v>5.38</v>
      </c>
      <c r="C147" s="67">
        <v>37.68</v>
      </c>
      <c r="D147" s="67">
        <v>313.39</v>
      </c>
      <c r="E147" s="67">
        <v>236.53</v>
      </c>
      <c r="F147" s="67">
        <v>85.793306400000006</v>
      </c>
      <c r="G147" s="67">
        <v>49.366330700000006</v>
      </c>
      <c r="H147" s="67">
        <v>25.56</v>
      </c>
      <c r="I147" s="67">
        <v>6.12</v>
      </c>
      <c r="J147" s="67">
        <v>0</v>
      </c>
      <c r="K147" s="67">
        <v>0</v>
      </c>
      <c r="L147" s="67">
        <v>33.04</v>
      </c>
      <c r="M147" s="67">
        <v>272</v>
      </c>
      <c r="N147" s="67">
        <v>429.58</v>
      </c>
      <c r="O147" s="67">
        <v>50</v>
      </c>
      <c r="P147" s="67">
        <v>1053.0041999999999</v>
      </c>
      <c r="Q147" s="73">
        <f t="shared" si="2"/>
        <v>2597.4438370999997</v>
      </c>
      <c r="R147" s="82"/>
    </row>
    <row r="148" spans="1:21" ht="12.75" x14ac:dyDescent="0.2">
      <c r="A148" s="67" t="s">
        <v>55</v>
      </c>
      <c r="B148" s="67">
        <v>5.32</v>
      </c>
      <c r="C148" s="67">
        <v>38.520000000000003</v>
      </c>
      <c r="D148" s="67">
        <v>313.67</v>
      </c>
      <c r="E148" s="67">
        <v>232.9</v>
      </c>
      <c r="F148" s="67">
        <v>87.490177099999997</v>
      </c>
      <c r="G148" s="67">
        <v>49.134063270000006</v>
      </c>
      <c r="H148" s="67">
        <v>25.56</v>
      </c>
      <c r="I148" s="67">
        <v>6.1099999999999994</v>
      </c>
      <c r="J148" s="67">
        <v>0</v>
      </c>
      <c r="K148" s="67">
        <v>0</v>
      </c>
      <c r="L148" s="67">
        <v>33.380000000000003</v>
      </c>
      <c r="M148" s="67">
        <v>269.7</v>
      </c>
      <c r="N148" s="67">
        <v>429.6</v>
      </c>
      <c r="O148" s="67">
        <v>50</v>
      </c>
      <c r="P148" s="67">
        <v>1053.0041999999999</v>
      </c>
      <c r="Q148" s="73">
        <f t="shared" si="2"/>
        <v>2594.3884403699999</v>
      </c>
      <c r="R148" s="82"/>
    </row>
    <row r="149" spans="1:21" ht="12.75" x14ac:dyDescent="0.2">
      <c r="A149" s="67" t="s">
        <v>56</v>
      </c>
      <c r="B149" s="67">
        <v>7.59</v>
      </c>
      <c r="C149" s="67">
        <v>38.520000000000003</v>
      </c>
      <c r="D149" s="67">
        <v>329.88</v>
      </c>
      <c r="E149" s="67">
        <v>244.24</v>
      </c>
      <c r="F149" s="67">
        <v>94.1</v>
      </c>
      <c r="G149" s="67">
        <v>49.489264240000004</v>
      </c>
      <c r="H149" s="67">
        <v>24.85</v>
      </c>
      <c r="I149" s="67">
        <v>16.960735759999992</v>
      </c>
      <c r="J149" s="67">
        <v>0</v>
      </c>
      <c r="K149" s="67">
        <v>0</v>
      </c>
      <c r="L149" s="67">
        <v>32.92</v>
      </c>
      <c r="M149" s="67">
        <v>269.7</v>
      </c>
      <c r="N149" s="67">
        <v>429.62</v>
      </c>
      <c r="O149" s="67">
        <v>50</v>
      </c>
      <c r="P149" s="67">
        <v>1053.0041999999999</v>
      </c>
      <c r="Q149" s="73">
        <f t="shared" si="2"/>
        <v>2640.8741999999997</v>
      </c>
      <c r="R149" s="82"/>
    </row>
    <row r="150" spans="1:21" ht="12.75" x14ac:dyDescent="0.2">
      <c r="A150" s="63">
        <v>2020</v>
      </c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73"/>
      <c r="R150" s="82"/>
    </row>
    <row r="151" spans="1:21" ht="12.75" x14ac:dyDescent="0.2">
      <c r="A151" s="67" t="s">
        <v>57</v>
      </c>
      <c r="B151" s="67">
        <v>7.67</v>
      </c>
      <c r="C151" s="67">
        <v>39.700000000000003</v>
      </c>
      <c r="D151" s="67">
        <v>325.70999999999998</v>
      </c>
      <c r="E151" s="67">
        <v>245.59</v>
      </c>
      <c r="F151" s="67">
        <v>94.1</v>
      </c>
      <c r="G151" s="67">
        <v>49.279042529999998</v>
      </c>
      <c r="H151" s="67">
        <v>24.85</v>
      </c>
      <c r="I151" s="67">
        <v>13.995365409999991</v>
      </c>
      <c r="J151" s="67">
        <v>0</v>
      </c>
      <c r="K151" s="67">
        <v>0</v>
      </c>
      <c r="L151" s="67">
        <v>32.83</v>
      </c>
      <c r="M151" s="67">
        <v>289.32</v>
      </c>
      <c r="N151" s="67">
        <v>429.6</v>
      </c>
      <c r="O151" s="67">
        <v>50</v>
      </c>
      <c r="P151" s="67">
        <v>1053.0042000000001</v>
      </c>
      <c r="Q151" s="73">
        <f>SUM(B151:P151)</f>
        <v>2655.6486079400001</v>
      </c>
      <c r="R151" s="82"/>
      <c r="S151" s="83"/>
      <c r="U151" s="83"/>
    </row>
    <row r="152" spans="1:21" ht="12.75" x14ac:dyDescent="0.2">
      <c r="A152" s="67" t="s">
        <v>58</v>
      </c>
      <c r="B152" s="67">
        <v>7.71</v>
      </c>
      <c r="C152" s="67">
        <v>39.700000000000003</v>
      </c>
      <c r="D152" s="67">
        <v>328.13</v>
      </c>
      <c r="E152" s="67">
        <v>244.64</v>
      </c>
      <c r="F152" s="67">
        <v>96.7</v>
      </c>
      <c r="G152" s="67">
        <v>49.147680799999996</v>
      </c>
      <c r="H152" s="67">
        <v>24.85</v>
      </c>
      <c r="I152" s="67">
        <v>14</v>
      </c>
      <c r="J152" s="67">
        <v>0</v>
      </c>
      <c r="K152" s="67">
        <v>0</v>
      </c>
      <c r="L152" s="67">
        <v>33.25</v>
      </c>
      <c r="M152" s="67">
        <v>289.16999999999996</v>
      </c>
      <c r="N152" s="67">
        <v>429.6</v>
      </c>
      <c r="O152" s="67">
        <v>48.57</v>
      </c>
      <c r="P152" s="67">
        <v>1053.0042000000001</v>
      </c>
      <c r="Q152" s="73">
        <f t="shared" ref="Q152:Q162" si="3">SUM(B152:P152)</f>
        <v>2658.4718808000002</v>
      </c>
      <c r="R152" s="82"/>
      <c r="S152" s="83"/>
      <c r="U152" s="83"/>
    </row>
    <row r="153" spans="1:21" ht="12.75" x14ac:dyDescent="0.2">
      <c r="A153" s="67" t="s">
        <v>47</v>
      </c>
      <c r="B153" s="67">
        <v>7.71</v>
      </c>
      <c r="C153" s="67">
        <v>39.700000000000003</v>
      </c>
      <c r="D153" s="67">
        <v>329.27</v>
      </c>
      <c r="E153" s="67">
        <v>243.85</v>
      </c>
      <c r="F153" s="67">
        <v>104.8</v>
      </c>
      <c r="G153" s="67">
        <v>48.844104770000001</v>
      </c>
      <c r="H153" s="67">
        <v>24.67</v>
      </c>
      <c r="I153" s="67">
        <v>15.7</v>
      </c>
      <c r="J153" s="67">
        <v>0</v>
      </c>
      <c r="K153" s="67">
        <v>0</v>
      </c>
      <c r="L153" s="67">
        <v>32.94</v>
      </c>
      <c r="M153" s="67">
        <v>290.26</v>
      </c>
      <c r="N153" s="67">
        <v>429.6</v>
      </c>
      <c r="O153" s="67">
        <v>48.57</v>
      </c>
      <c r="P153" s="67">
        <v>1053.0042000000001</v>
      </c>
      <c r="Q153" s="73">
        <f t="shared" si="3"/>
        <v>2668.9183047699998</v>
      </c>
      <c r="R153" s="82"/>
      <c r="S153" s="83"/>
      <c r="U153" s="83"/>
    </row>
    <row r="154" spans="1:21" ht="12.75" x14ac:dyDescent="0.2">
      <c r="A154" s="67" t="s">
        <v>48</v>
      </c>
      <c r="B154" s="67">
        <v>7.72</v>
      </c>
      <c r="C154" s="67">
        <v>38.53</v>
      </c>
      <c r="D154" s="67">
        <v>325.82</v>
      </c>
      <c r="E154" s="67">
        <v>241.69</v>
      </c>
      <c r="F154" s="67">
        <v>102.8</v>
      </c>
      <c r="G154" s="67">
        <v>48.90149164000001</v>
      </c>
      <c r="H154" s="67">
        <v>24.67</v>
      </c>
      <c r="I154" s="67">
        <v>16.5</v>
      </c>
      <c r="J154" s="67">
        <v>0</v>
      </c>
      <c r="K154" s="67">
        <v>0</v>
      </c>
      <c r="L154" s="67">
        <v>33.369999999999997</v>
      </c>
      <c r="M154" s="67">
        <v>310.26</v>
      </c>
      <c r="N154" s="67">
        <v>429.6</v>
      </c>
      <c r="O154" s="67">
        <v>48.57</v>
      </c>
      <c r="P154" s="67">
        <v>1053.0042000000001</v>
      </c>
      <c r="Q154" s="73">
        <f t="shared" si="3"/>
        <v>2681.4356916399997</v>
      </c>
      <c r="R154" s="82"/>
      <c r="S154" s="83"/>
      <c r="U154" s="83"/>
    </row>
    <row r="155" spans="1:21" s="67" customFormat="1" ht="12.75" x14ac:dyDescent="0.2">
      <c r="A155" s="67" t="s">
        <v>49</v>
      </c>
      <c r="B155" s="67">
        <v>7.58</v>
      </c>
      <c r="C155" s="67">
        <v>38.76</v>
      </c>
      <c r="D155" s="67">
        <v>327.23</v>
      </c>
      <c r="E155" s="67">
        <v>238.06</v>
      </c>
      <c r="F155" s="67">
        <v>104.5</v>
      </c>
      <c r="G155" s="67">
        <v>49.102515700000005</v>
      </c>
      <c r="H155" s="67">
        <v>24.67</v>
      </c>
      <c r="I155" s="67">
        <v>16.7</v>
      </c>
      <c r="J155" s="67">
        <v>0</v>
      </c>
      <c r="K155" s="67">
        <v>0</v>
      </c>
      <c r="L155" s="67">
        <v>34.590000000000003</v>
      </c>
      <c r="M155" s="67">
        <v>308.95</v>
      </c>
      <c r="N155" s="67">
        <v>429.6</v>
      </c>
      <c r="O155" s="67">
        <v>48.57</v>
      </c>
      <c r="P155" s="67">
        <v>1053.0042000000001</v>
      </c>
      <c r="Q155" s="73">
        <f t="shared" si="3"/>
        <v>2681.3167157000003</v>
      </c>
      <c r="R155" s="82"/>
      <c r="S155" s="75"/>
      <c r="T155"/>
      <c r="U155" s="83"/>
    </row>
    <row r="156" spans="1:21" ht="12.75" x14ac:dyDescent="0.2">
      <c r="A156" s="63" t="s">
        <v>50</v>
      </c>
      <c r="B156" s="67">
        <v>7.41</v>
      </c>
      <c r="C156" s="67">
        <v>38.76</v>
      </c>
      <c r="D156" s="67">
        <v>327.77</v>
      </c>
      <c r="E156" s="67">
        <v>239.7</v>
      </c>
      <c r="F156" s="67">
        <v>110.8</v>
      </c>
      <c r="G156" s="67">
        <v>49.234092158704996</v>
      </c>
      <c r="H156" s="67">
        <v>23.96</v>
      </c>
      <c r="I156" s="67">
        <v>17.8</v>
      </c>
      <c r="J156" s="67">
        <v>0</v>
      </c>
      <c r="K156" s="67">
        <v>0</v>
      </c>
      <c r="L156" s="67">
        <v>34.1</v>
      </c>
      <c r="M156" s="67">
        <v>308.19</v>
      </c>
      <c r="N156" s="67">
        <v>429.6</v>
      </c>
      <c r="O156" s="67">
        <v>48.57</v>
      </c>
      <c r="P156" s="67">
        <v>1083.8</v>
      </c>
      <c r="Q156" s="73">
        <f t="shared" si="3"/>
        <v>2719.6940921587047</v>
      </c>
      <c r="R156" s="82"/>
      <c r="S156" s="83"/>
      <c r="U156" s="83"/>
    </row>
    <row r="157" spans="1:21" ht="12.75" x14ac:dyDescent="0.2">
      <c r="A157" s="67" t="s">
        <v>51</v>
      </c>
      <c r="B157" s="67">
        <v>7.08</v>
      </c>
      <c r="C157" s="67">
        <v>57.77</v>
      </c>
      <c r="D157" s="67">
        <v>330.17</v>
      </c>
      <c r="E157" s="67">
        <v>238.85</v>
      </c>
      <c r="F157" s="67">
        <v>116.3</v>
      </c>
      <c r="G157" s="67">
        <v>50.571598250000001</v>
      </c>
      <c r="H157" s="67">
        <v>23.96</v>
      </c>
      <c r="I157" s="67">
        <v>6.7682765099999953</v>
      </c>
      <c r="J157" s="67">
        <v>0</v>
      </c>
      <c r="K157" s="67">
        <v>0</v>
      </c>
      <c r="L157" s="67">
        <v>34.020000000000003</v>
      </c>
      <c r="M157" s="67">
        <v>323.69</v>
      </c>
      <c r="N157" s="67">
        <v>429.6</v>
      </c>
      <c r="O157" s="67">
        <v>48.57</v>
      </c>
      <c r="P157" s="67">
        <v>1085.5999999999999</v>
      </c>
      <c r="Q157" s="73">
        <f t="shared" si="3"/>
        <v>2752.9498747600001</v>
      </c>
      <c r="R157" s="82"/>
      <c r="S157" s="83"/>
      <c r="U157" s="83"/>
    </row>
    <row r="158" spans="1:21" ht="12.75" x14ac:dyDescent="0.2">
      <c r="A158" s="67" t="s">
        <v>52</v>
      </c>
      <c r="B158" s="67">
        <v>7.03</v>
      </c>
      <c r="C158" s="67">
        <v>57.77</v>
      </c>
      <c r="D158" s="67">
        <v>331.56</v>
      </c>
      <c r="E158" s="67">
        <v>273.25</v>
      </c>
      <c r="F158" s="67">
        <v>116.6</v>
      </c>
      <c r="G158" s="67">
        <v>50.7807642</v>
      </c>
      <c r="H158" s="67">
        <v>23.96</v>
      </c>
      <c r="I158" s="67">
        <v>6.8539221600000007</v>
      </c>
      <c r="J158" s="67">
        <v>0</v>
      </c>
      <c r="K158" s="67">
        <v>0</v>
      </c>
      <c r="L158" s="67">
        <v>34.26</v>
      </c>
      <c r="M158" s="67">
        <v>324.24</v>
      </c>
      <c r="N158" s="67">
        <v>429.6</v>
      </c>
      <c r="O158" s="67">
        <v>47.14</v>
      </c>
      <c r="P158" s="67">
        <v>1113.5999999999999</v>
      </c>
      <c r="Q158" s="73">
        <f t="shared" si="3"/>
        <v>2816.6446863600004</v>
      </c>
      <c r="R158" s="82"/>
      <c r="S158" s="83"/>
      <c r="U158" s="83"/>
    </row>
    <row r="159" spans="1:21" ht="12.75" x14ac:dyDescent="0.2">
      <c r="A159" s="67" t="s">
        <v>59</v>
      </c>
      <c r="B159" s="67">
        <v>7.03</v>
      </c>
      <c r="C159" s="67">
        <v>57.77</v>
      </c>
      <c r="D159" s="67">
        <v>337.99</v>
      </c>
      <c r="E159" s="67">
        <v>278.72000000000003</v>
      </c>
      <c r="F159" s="67">
        <v>121.3</v>
      </c>
      <c r="G159" s="67">
        <v>50.37499407</v>
      </c>
      <c r="H159" s="67">
        <v>23.78</v>
      </c>
      <c r="I159" s="67">
        <v>9.6434018899999998</v>
      </c>
      <c r="J159" s="67">
        <v>0</v>
      </c>
      <c r="K159" s="67">
        <v>0</v>
      </c>
      <c r="L159" s="67">
        <v>34.43</v>
      </c>
      <c r="M159" s="67">
        <v>322.17</v>
      </c>
      <c r="N159" s="67">
        <v>429.6</v>
      </c>
      <c r="O159" s="67">
        <v>47.14</v>
      </c>
      <c r="P159" s="67">
        <v>1113.5999999999999</v>
      </c>
      <c r="Q159" s="73">
        <f t="shared" si="3"/>
        <v>2833.5483959599997</v>
      </c>
      <c r="R159" s="82"/>
      <c r="S159" s="83"/>
      <c r="U159" s="83"/>
    </row>
    <row r="160" spans="1:21" ht="12.75" x14ac:dyDescent="0.2">
      <c r="A160" s="67" t="s">
        <v>54</v>
      </c>
      <c r="B160" s="67">
        <v>7.03</v>
      </c>
      <c r="C160" s="67">
        <v>56.09</v>
      </c>
      <c r="D160" s="67">
        <v>341.13</v>
      </c>
      <c r="E160" s="67">
        <v>279.47000000000003</v>
      </c>
      <c r="F160" s="67">
        <v>121.8</v>
      </c>
      <c r="G160" s="67">
        <v>50.520492259999997</v>
      </c>
      <c r="H160" s="67">
        <v>23.78</v>
      </c>
      <c r="I160" s="67">
        <v>33.497903700000009</v>
      </c>
      <c r="J160" s="67">
        <v>0</v>
      </c>
      <c r="K160" s="67">
        <v>0</v>
      </c>
      <c r="L160" s="67">
        <v>34.4</v>
      </c>
      <c r="M160" s="67">
        <v>322.17</v>
      </c>
      <c r="N160" s="67">
        <v>429.6</v>
      </c>
      <c r="O160" s="67">
        <v>47.14</v>
      </c>
      <c r="P160" s="67">
        <v>1113.5999999999999</v>
      </c>
      <c r="Q160" s="73">
        <f t="shared" si="3"/>
        <v>2860.2283959599999</v>
      </c>
      <c r="R160" s="82"/>
      <c r="S160" s="83"/>
      <c r="U160" s="83"/>
    </row>
    <row r="161" spans="1:42" ht="12.75" x14ac:dyDescent="0.2">
      <c r="A161" s="67" t="s">
        <v>55</v>
      </c>
      <c r="B161" s="67">
        <v>7.03</v>
      </c>
      <c r="C161" s="67">
        <v>56.09</v>
      </c>
      <c r="D161" s="67">
        <v>344.88</v>
      </c>
      <c r="E161" s="67">
        <v>289.67</v>
      </c>
      <c r="F161" s="67">
        <v>122.2</v>
      </c>
      <c r="G161" s="67">
        <v>51.18091553</v>
      </c>
      <c r="H161" s="67">
        <v>23.78</v>
      </c>
      <c r="I161" s="67">
        <v>33.537480430000009</v>
      </c>
      <c r="J161" s="67">
        <v>0</v>
      </c>
      <c r="K161" s="67">
        <v>0</v>
      </c>
      <c r="L161" s="67">
        <v>34.93</v>
      </c>
      <c r="M161" s="67">
        <v>321.86</v>
      </c>
      <c r="N161" s="67">
        <v>429.6</v>
      </c>
      <c r="O161" s="67">
        <v>47.14</v>
      </c>
      <c r="P161" s="67">
        <v>1126.9000000000001</v>
      </c>
      <c r="Q161" s="73">
        <f t="shared" si="3"/>
        <v>2888.7983959600006</v>
      </c>
      <c r="R161" s="82"/>
      <c r="S161" s="83"/>
      <c r="U161" s="83"/>
    </row>
    <row r="162" spans="1:42" ht="12.75" x14ac:dyDescent="0.2">
      <c r="A162" s="67" t="s">
        <v>56</v>
      </c>
      <c r="B162" s="67">
        <v>6.81</v>
      </c>
      <c r="C162" s="67">
        <v>56.09</v>
      </c>
      <c r="D162" s="67">
        <v>355.47</v>
      </c>
      <c r="E162" s="67">
        <v>289</v>
      </c>
      <c r="F162" s="67">
        <v>131.5</v>
      </c>
      <c r="G162" s="67">
        <v>51.54506361</v>
      </c>
      <c r="H162" s="67">
        <v>23.07</v>
      </c>
      <c r="I162" s="67">
        <v>33.381718169999999</v>
      </c>
      <c r="J162" s="67">
        <v>0</v>
      </c>
      <c r="K162" s="67">
        <v>0</v>
      </c>
      <c r="L162" s="67">
        <v>34.479999999999997</v>
      </c>
      <c r="M162" s="67">
        <v>320.72000000000003</v>
      </c>
      <c r="N162" s="67">
        <v>429.6</v>
      </c>
      <c r="O162" s="67">
        <v>47.14</v>
      </c>
      <c r="P162" s="67">
        <v>1126.9000000000001</v>
      </c>
      <c r="Q162" s="73">
        <f t="shared" si="3"/>
        <v>2905.7067817800007</v>
      </c>
      <c r="R162" s="82"/>
      <c r="S162" s="83"/>
      <c r="U162" s="83"/>
    </row>
    <row r="163" spans="1:42" ht="12.75" x14ac:dyDescent="0.2">
      <c r="A163" s="63">
        <v>2021</v>
      </c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73"/>
      <c r="S163" s="83"/>
    </row>
    <row r="164" spans="1:42" ht="12.75" x14ac:dyDescent="0.2">
      <c r="A164" s="67" t="s">
        <v>57</v>
      </c>
      <c r="B164" s="67">
        <v>6.77</v>
      </c>
      <c r="C164" s="67">
        <v>66.421440180000005</v>
      </c>
      <c r="D164" s="67">
        <v>356.43</v>
      </c>
      <c r="E164" s="67">
        <v>288.16000000000003</v>
      </c>
      <c r="F164" s="67">
        <v>131.68170431999999</v>
      </c>
      <c r="G164" s="67">
        <v>51.564156789999998</v>
      </c>
      <c r="H164" s="67">
        <v>23.073218219999998</v>
      </c>
      <c r="I164" s="67">
        <v>27.28699048</v>
      </c>
      <c r="J164" s="67">
        <v>0</v>
      </c>
      <c r="K164" s="67">
        <v>0</v>
      </c>
      <c r="L164" s="67">
        <v>34</v>
      </c>
      <c r="M164" s="67">
        <v>317.67257819999998</v>
      </c>
      <c r="N164" s="67">
        <v>429.6</v>
      </c>
      <c r="O164" s="67">
        <v>47.14</v>
      </c>
      <c r="P164" s="67">
        <v>1126.9191504200001</v>
      </c>
      <c r="Q164" s="73">
        <f t="shared" si="2"/>
        <v>2906.71923861</v>
      </c>
      <c r="S164" s="83"/>
    </row>
    <row r="165" spans="1:42" ht="12.75" x14ac:dyDescent="0.2">
      <c r="A165" s="67" t="s">
        <v>58</v>
      </c>
      <c r="B165" s="67">
        <v>6.78</v>
      </c>
      <c r="C165" s="67">
        <v>66.421440180000005</v>
      </c>
      <c r="D165" s="67">
        <v>358.95</v>
      </c>
      <c r="E165" s="67">
        <v>287.32</v>
      </c>
      <c r="F165" s="67">
        <v>140.65779516000001</v>
      </c>
      <c r="G165" s="67">
        <v>51.509382469999998</v>
      </c>
      <c r="H165" s="67">
        <v>23.073218219999998</v>
      </c>
      <c r="I165" s="67">
        <v>27.317399310000013</v>
      </c>
      <c r="J165" s="67">
        <v>0</v>
      </c>
      <c r="K165" s="67">
        <v>0</v>
      </c>
      <c r="L165" s="67">
        <v>34.1</v>
      </c>
      <c r="M165" s="67">
        <v>315.94487020000003</v>
      </c>
      <c r="N165" s="67">
        <v>429.6</v>
      </c>
      <c r="O165" s="67">
        <v>45.71</v>
      </c>
      <c r="P165" s="67">
        <v>1140.4000000000001</v>
      </c>
      <c r="Q165" s="73">
        <f t="shared" si="2"/>
        <v>2927.7841055399999</v>
      </c>
      <c r="S165" s="83"/>
    </row>
    <row r="166" spans="1:42" s="67" customFormat="1" ht="12.75" x14ac:dyDescent="0.2">
      <c r="A166" s="67" t="s">
        <v>47</v>
      </c>
      <c r="B166" s="67">
        <v>6.92</v>
      </c>
      <c r="C166" s="67">
        <v>66.421440180000005</v>
      </c>
      <c r="D166" s="67">
        <v>362.3</v>
      </c>
      <c r="E166" s="67">
        <v>286.52999999999997</v>
      </c>
      <c r="F166" s="67">
        <v>140.768238</v>
      </c>
      <c r="G166" s="67">
        <v>50.71974479</v>
      </c>
      <c r="H166" s="67">
        <v>22.894697019999999</v>
      </c>
      <c r="I166" s="67">
        <v>27.255094580000009</v>
      </c>
      <c r="J166" s="67">
        <v>0</v>
      </c>
      <c r="K166" s="67">
        <v>0</v>
      </c>
      <c r="L166" s="67">
        <v>34.200000000000003</v>
      </c>
      <c r="M166" s="67">
        <v>313.84983499999998</v>
      </c>
      <c r="N166" s="67">
        <v>429.6</v>
      </c>
      <c r="O166" s="67">
        <v>45.71</v>
      </c>
      <c r="P166" s="67">
        <v>1140.4000000000001</v>
      </c>
      <c r="Q166" s="73">
        <f t="shared" si="2"/>
        <v>2927.5690495700001</v>
      </c>
      <c r="R166" s="82"/>
      <c r="S166" s="75"/>
    </row>
    <row r="167" spans="1:42" s="19" customFormat="1" ht="12.75" x14ac:dyDescent="0.2">
      <c r="A167" s="19" t="s">
        <v>48</v>
      </c>
      <c r="B167" s="19">
        <v>6.8</v>
      </c>
      <c r="C167" s="19">
        <v>64.463745759999995</v>
      </c>
      <c r="D167" s="19">
        <v>368.1</v>
      </c>
      <c r="E167" s="19">
        <v>290.8</v>
      </c>
      <c r="F167" s="19">
        <v>138.91646800000001</v>
      </c>
      <c r="G167" s="19">
        <v>51.391852999999998</v>
      </c>
      <c r="H167" s="19">
        <v>22.894697019999999</v>
      </c>
      <c r="I167" s="19">
        <v>9.1155603800000033</v>
      </c>
      <c r="J167" s="67">
        <v>0</v>
      </c>
      <c r="K167" s="19">
        <v>0</v>
      </c>
      <c r="L167" s="19">
        <v>34.299999999999997</v>
      </c>
      <c r="M167" s="19">
        <v>313.84983499999998</v>
      </c>
      <c r="N167" s="19">
        <v>429.6</v>
      </c>
      <c r="O167" s="19">
        <v>45.71</v>
      </c>
      <c r="P167" s="19">
        <v>1140.40246493</v>
      </c>
      <c r="Q167" s="68">
        <f t="shared" si="2"/>
        <v>2916.3446240899998</v>
      </c>
    </row>
    <row r="168" spans="1:42" s="19" customFormat="1" ht="12.75" x14ac:dyDescent="0.2">
      <c r="A168" s="19" t="s">
        <v>49</v>
      </c>
      <c r="B168" s="19">
        <v>6.76</v>
      </c>
      <c r="C168" s="19">
        <v>64.463745759999995</v>
      </c>
      <c r="D168" s="19">
        <v>368.2</v>
      </c>
      <c r="E168" s="19">
        <v>287.77999999999997</v>
      </c>
      <c r="F168" s="19">
        <v>142.90084278</v>
      </c>
      <c r="G168" s="19">
        <v>51.70247938</v>
      </c>
      <c r="H168" s="19">
        <v>22.894697019999999</v>
      </c>
      <c r="I168" s="19">
        <v>9.1265646800000226</v>
      </c>
      <c r="J168" s="67">
        <v>0</v>
      </c>
      <c r="K168" s="19">
        <v>0</v>
      </c>
      <c r="L168" s="19">
        <v>34.4</v>
      </c>
      <c r="M168" s="19">
        <v>314.54101400000002</v>
      </c>
      <c r="N168" s="19">
        <v>429.6</v>
      </c>
      <c r="O168" s="19">
        <v>45.71</v>
      </c>
      <c r="P168" s="19">
        <v>1140.40246493</v>
      </c>
      <c r="Q168" s="68">
        <f t="shared" si="2"/>
        <v>2918.4818085499996</v>
      </c>
    </row>
    <row r="169" spans="1:42" s="19" customFormat="1" ht="12.75" x14ac:dyDescent="0.2">
      <c r="A169" s="19" t="s">
        <v>50</v>
      </c>
      <c r="B169" s="19">
        <v>6.77</v>
      </c>
      <c r="C169" s="19">
        <v>74.463745760000009</v>
      </c>
      <c r="D169" s="19">
        <v>371.2</v>
      </c>
      <c r="E169" s="19">
        <v>286.12</v>
      </c>
      <c r="F169" s="19">
        <v>145.10658409999999</v>
      </c>
      <c r="G169" s="19">
        <v>51.049571690000001</v>
      </c>
      <c r="H169" s="19">
        <v>22.186311199999999</v>
      </c>
      <c r="I169" s="19">
        <v>9.1034346000000035</v>
      </c>
      <c r="J169" s="67">
        <v>0</v>
      </c>
      <c r="K169" s="19">
        <v>0</v>
      </c>
      <c r="L169" s="19">
        <v>33.4</v>
      </c>
      <c r="M169" s="19">
        <v>312.77630599999998</v>
      </c>
      <c r="N169" s="19">
        <v>429.6</v>
      </c>
      <c r="O169" s="19">
        <v>45.71</v>
      </c>
      <c r="P169" s="19">
        <v>1140.40246493</v>
      </c>
      <c r="Q169" s="68">
        <f t="shared" si="2"/>
        <v>2927.8884182799998</v>
      </c>
    </row>
    <row r="170" spans="1:42" s="2" customFormat="1" ht="12.75" x14ac:dyDescent="0.2">
      <c r="A170" s="63" t="s">
        <v>51</v>
      </c>
      <c r="B170" s="19">
        <v>6.68</v>
      </c>
      <c r="C170" s="19">
        <v>74.463745760000009</v>
      </c>
      <c r="D170" s="19">
        <v>368.3</v>
      </c>
      <c r="E170" s="19">
        <v>290.31</v>
      </c>
      <c r="F170" s="19">
        <v>154.15159568000001</v>
      </c>
      <c r="G170" s="19">
        <v>51.133603119999997</v>
      </c>
      <c r="H170" s="19">
        <v>22.186311199999999</v>
      </c>
      <c r="I170" s="19">
        <v>9.1064122000000083</v>
      </c>
      <c r="J170" s="67">
        <v>0</v>
      </c>
      <c r="K170" s="19">
        <v>0</v>
      </c>
      <c r="L170" s="19">
        <v>32.815928599999999</v>
      </c>
      <c r="M170" s="19">
        <v>310.83186159999997</v>
      </c>
      <c r="N170" s="19">
        <v>429.6</v>
      </c>
      <c r="O170" s="19">
        <v>45.71</v>
      </c>
      <c r="P170" s="19">
        <v>1140.40246493</v>
      </c>
      <c r="Q170" s="68">
        <f t="shared" si="2"/>
        <v>2935.6919230899998</v>
      </c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</row>
    <row r="171" spans="1:42" s="2" customFormat="1" ht="12.75" x14ac:dyDescent="0.2">
      <c r="A171" s="19" t="s">
        <v>52</v>
      </c>
      <c r="B171" s="19">
        <v>6.7</v>
      </c>
      <c r="C171" s="19">
        <v>77.022506640000003</v>
      </c>
      <c r="D171" s="19">
        <v>371.7</v>
      </c>
      <c r="E171" s="19">
        <v>294.17</v>
      </c>
      <c r="F171" s="19">
        <v>155.77062691999998</v>
      </c>
      <c r="G171" s="19">
        <v>123.86790359</v>
      </c>
      <c r="H171" s="19">
        <v>22.186311199999999</v>
      </c>
      <c r="I171" s="19">
        <v>9.1006915999999993</v>
      </c>
      <c r="J171" s="67">
        <v>0</v>
      </c>
      <c r="K171" s="19">
        <v>0</v>
      </c>
      <c r="L171" s="19">
        <v>32.772511000000002</v>
      </c>
      <c r="M171" s="19">
        <v>310.89999999999998</v>
      </c>
      <c r="N171" s="19">
        <v>429.6</v>
      </c>
      <c r="O171" s="19">
        <v>45.71</v>
      </c>
      <c r="P171" s="19">
        <v>1140.40246493</v>
      </c>
      <c r="Q171" s="68">
        <f t="shared" si="2"/>
        <v>3019.9030158799997</v>
      </c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</row>
    <row r="172" spans="1:42" s="2" customFormat="1" ht="12.75" x14ac:dyDescent="0.2">
      <c r="A172" s="19" t="s">
        <v>59</v>
      </c>
      <c r="B172" s="19">
        <v>6.79</v>
      </c>
      <c r="C172" s="19">
        <v>77.022506640000003</v>
      </c>
      <c r="D172" s="19">
        <v>378.2</v>
      </c>
      <c r="E172" s="19">
        <v>303.63</v>
      </c>
      <c r="F172" s="19">
        <v>157.46397796000002</v>
      </c>
      <c r="G172" s="19">
        <v>122.52956562999999</v>
      </c>
      <c r="H172" s="19">
        <v>22.00779</v>
      </c>
      <c r="I172" s="19">
        <v>9.0811812000000032</v>
      </c>
      <c r="J172" s="67">
        <v>0</v>
      </c>
      <c r="K172" s="19">
        <v>0</v>
      </c>
      <c r="L172" s="19">
        <v>32.674821100000003</v>
      </c>
      <c r="M172" s="19">
        <v>311.39999999999998</v>
      </c>
      <c r="N172" s="19">
        <v>429.6</v>
      </c>
      <c r="O172" s="19">
        <v>45.71</v>
      </c>
      <c r="P172" s="19">
        <v>1140.40246493</v>
      </c>
      <c r="Q172" s="68">
        <f t="shared" si="2"/>
        <v>3036.5123074599996</v>
      </c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</row>
    <row r="173" spans="1:42" s="2" customFormat="1" ht="12.75" x14ac:dyDescent="0.2">
      <c r="A173" s="19" t="s">
        <v>54</v>
      </c>
      <c r="B173" s="19">
        <v>6.78</v>
      </c>
      <c r="C173" s="19">
        <v>74.786812220000002</v>
      </c>
      <c r="D173" s="19">
        <v>375.9</v>
      </c>
      <c r="E173" s="19">
        <v>300.85000000000002</v>
      </c>
      <c r="F173" s="19">
        <v>160.95042960000001</v>
      </c>
      <c r="G173" s="19">
        <v>123.09560992</v>
      </c>
      <c r="H173" s="19">
        <v>22.00779</v>
      </c>
      <c r="I173" s="19">
        <v>8.9262991999999883</v>
      </c>
      <c r="J173" s="67">
        <v>0</v>
      </c>
      <c r="K173" s="19">
        <v>0</v>
      </c>
      <c r="L173" s="19">
        <v>32.685231399999999</v>
      </c>
      <c r="M173" s="19">
        <v>311.40349450000002</v>
      </c>
      <c r="N173" s="19">
        <v>429.6</v>
      </c>
      <c r="O173" s="19">
        <v>45.71</v>
      </c>
      <c r="P173" s="19">
        <v>1140.40246493</v>
      </c>
      <c r="Q173" s="68">
        <f t="shared" si="2"/>
        <v>3033.0981317699998</v>
      </c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</row>
    <row r="174" spans="1:42" s="2" customFormat="1" ht="12.75" x14ac:dyDescent="0.2">
      <c r="A174" s="19" t="s">
        <v>55</v>
      </c>
      <c r="B174" s="19">
        <v>6.87</v>
      </c>
      <c r="C174" s="19">
        <v>74.786812220000002</v>
      </c>
      <c r="D174" s="19">
        <v>381.67028529999999</v>
      </c>
      <c r="E174" s="19">
        <v>300.66000000000003</v>
      </c>
      <c r="F174" s="19">
        <v>164.01374228</v>
      </c>
      <c r="G174" s="19">
        <v>123.09560992</v>
      </c>
      <c r="H174" s="19">
        <v>22.00779</v>
      </c>
      <c r="I174" s="19">
        <v>10.696600079999991</v>
      </c>
      <c r="J174" s="67">
        <v>0</v>
      </c>
      <c r="K174" s="19">
        <v>0</v>
      </c>
      <c r="L174" s="19">
        <v>32.578117899999995</v>
      </c>
      <c r="M174" s="19">
        <v>311.27114540000002</v>
      </c>
      <c r="N174" s="19">
        <v>429.6</v>
      </c>
      <c r="O174" s="19">
        <v>45.71</v>
      </c>
      <c r="P174" s="19">
        <v>762.6</v>
      </c>
      <c r="Q174" s="68">
        <f t="shared" si="2"/>
        <v>2665.5601031000001</v>
      </c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</row>
    <row r="175" spans="1:42" s="2" customFormat="1" ht="12.75" x14ac:dyDescent="0.2">
      <c r="A175" s="19" t="s">
        <v>56</v>
      </c>
      <c r="B175" s="19">
        <v>6.69</v>
      </c>
      <c r="C175" s="19">
        <v>74.786812220000002</v>
      </c>
      <c r="D175" s="19">
        <v>390.99047690000003</v>
      </c>
      <c r="E175" s="19">
        <v>303</v>
      </c>
      <c r="F175" s="19">
        <v>165.61653378</v>
      </c>
      <c r="G175" s="19">
        <v>121.72270137999999</v>
      </c>
      <c r="H175" s="19">
        <v>21.29940418</v>
      </c>
      <c r="I175" s="19">
        <v>10.977894439999993</v>
      </c>
      <c r="J175" s="67">
        <v>0</v>
      </c>
      <c r="K175" s="19">
        <v>0</v>
      </c>
      <c r="L175" s="19">
        <v>31.974149000000001</v>
      </c>
      <c r="M175" s="19">
        <v>312.3</v>
      </c>
      <c r="N175" s="19">
        <v>429.6</v>
      </c>
      <c r="O175" s="19">
        <v>45.71</v>
      </c>
      <c r="P175" s="67">
        <v>762.6</v>
      </c>
      <c r="Q175" s="68">
        <f t="shared" si="2"/>
        <v>2677.2679718999998</v>
      </c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</row>
    <row r="176" spans="1:42" s="55" customFormat="1" ht="12.75" x14ac:dyDescent="0.2">
      <c r="A176" s="63">
        <v>2022</v>
      </c>
      <c r="B176" s="19"/>
      <c r="C176" s="19"/>
      <c r="D176" s="19"/>
      <c r="E176" s="19"/>
      <c r="F176" s="19"/>
      <c r="G176" s="19"/>
      <c r="H176" s="19"/>
      <c r="I176" s="19"/>
      <c r="J176" s="67"/>
      <c r="K176" s="19"/>
      <c r="L176" s="19"/>
      <c r="M176" s="19"/>
      <c r="N176" s="19"/>
      <c r="O176" s="19"/>
      <c r="P176" s="19"/>
      <c r="Q176" s="68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</row>
    <row r="177" spans="1:42" s="55" customFormat="1" ht="12.75" x14ac:dyDescent="0.2">
      <c r="A177" s="19" t="s">
        <v>57</v>
      </c>
      <c r="B177" s="19">
        <v>6.7418489399999997</v>
      </c>
      <c r="C177" s="19">
        <v>74.790000000000006</v>
      </c>
      <c r="D177" s="19">
        <v>385.31</v>
      </c>
      <c r="E177" s="19">
        <v>302.14999999999998</v>
      </c>
      <c r="F177" s="19">
        <v>165.62</v>
      </c>
      <c r="G177" s="19">
        <v>121.04333516</v>
      </c>
      <c r="H177" s="19">
        <v>21.3</v>
      </c>
      <c r="I177" s="19">
        <v>11.03667993</v>
      </c>
      <c r="J177" s="67">
        <v>0</v>
      </c>
      <c r="K177" s="19">
        <v>0</v>
      </c>
      <c r="L177" s="19">
        <v>31.26</v>
      </c>
      <c r="M177" s="19">
        <v>310.46000000000004</v>
      </c>
      <c r="N177" s="19">
        <v>429.6</v>
      </c>
      <c r="O177" s="19">
        <v>45.71</v>
      </c>
      <c r="P177" s="19">
        <v>762.6</v>
      </c>
      <c r="Q177" s="68">
        <f t="shared" si="2"/>
        <v>2667.6218640299999</v>
      </c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</row>
    <row r="178" spans="1:42" s="55" customFormat="1" ht="12.75" x14ac:dyDescent="0.2">
      <c r="A178" s="19" t="s">
        <v>58</v>
      </c>
      <c r="B178" s="19">
        <v>6.7342554999999997</v>
      </c>
      <c r="C178" s="19">
        <v>74.790000000000006</v>
      </c>
      <c r="D178" s="19">
        <v>390.73</v>
      </c>
      <c r="E178" s="19">
        <v>301.32</v>
      </c>
      <c r="F178" s="19">
        <v>167.7</v>
      </c>
      <c r="G178" s="19">
        <v>121.31128974999999</v>
      </c>
      <c r="H178" s="19">
        <v>21.3</v>
      </c>
      <c r="I178" s="19">
        <v>11.04023108</v>
      </c>
      <c r="J178" s="67">
        <v>0</v>
      </c>
      <c r="K178" s="19">
        <v>0</v>
      </c>
      <c r="L178" s="19">
        <v>31.26</v>
      </c>
      <c r="M178" s="19">
        <v>310.46000000000004</v>
      </c>
      <c r="N178" s="19">
        <v>429.6</v>
      </c>
      <c r="O178" s="19">
        <v>45.71</v>
      </c>
      <c r="P178" s="19">
        <v>762.6</v>
      </c>
      <c r="Q178" s="68">
        <f t="shared" si="2"/>
        <v>2674.5557763299998</v>
      </c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</row>
    <row r="179" spans="1:42" s="55" customFormat="1" ht="12.75" x14ac:dyDescent="0.2">
      <c r="A179" s="19" t="s">
        <v>47</v>
      </c>
      <c r="B179" s="19">
        <v>6.78883335</v>
      </c>
      <c r="C179" s="19">
        <v>74.790000000000006</v>
      </c>
      <c r="D179" s="19">
        <v>401.1</v>
      </c>
      <c r="E179" s="19">
        <v>300.17</v>
      </c>
      <c r="F179" s="19">
        <v>168.24</v>
      </c>
      <c r="G179" s="19">
        <v>120.22729597</v>
      </c>
      <c r="H179" s="19">
        <v>21.12</v>
      </c>
      <c r="I179" s="19">
        <v>11.025865099999999</v>
      </c>
      <c r="J179" s="67">
        <v>0</v>
      </c>
      <c r="K179" s="19">
        <v>0</v>
      </c>
      <c r="L179" s="19">
        <v>31.15</v>
      </c>
      <c r="M179" s="19">
        <v>310.03000000000003</v>
      </c>
      <c r="N179" s="19">
        <v>429.6</v>
      </c>
      <c r="O179" s="19">
        <v>45.71</v>
      </c>
      <c r="P179" s="19">
        <v>762.6</v>
      </c>
      <c r="Q179" s="68">
        <f t="shared" si="2"/>
        <v>2682.55199442</v>
      </c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</row>
    <row r="180" spans="1:42" s="55" customFormat="1" ht="12.75" x14ac:dyDescent="0.2">
      <c r="A180" s="19" t="s">
        <v>48</v>
      </c>
      <c r="B180" s="19">
        <v>7.0085685199999999</v>
      </c>
      <c r="C180" s="19">
        <v>72.48</v>
      </c>
      <c r="D180" s="19">
        <v>395.69</v>
      </c>
      <c r="E180" s="19">
        <v>298.79000000000002</v>
      </c>
      <c r="F180" s="19">
        <v>168.77</v>
      </c>
      <c r="G180" s="19">
        <v>116.91404265999999</v>
      </c>
      <c r="H180" s="19">
        <v>20.83</v>
      </c>
      <c r="I180" s="19">
        <v>10.293679569999984</v>
      </c>
      <c r="J180" s="67">
        <v>0</v>
      </c>
      <c r="K180" s="19">
        <v>0</v>
      </c>
      <c r="L180" s="19">
        <v>30.9</v>
      </c>
      <c r="M180" s="19">
        <v>314.03000000000003</v>
      </c>
      <c r="N180" s="19">
        <v>429.6</v>
      </c>
      <c r="O180" s="19">
        <v>45.71</v>
      </c>
      <c r="P180" s="19">
        <v>762.6</v>
      </c>
      <c r="Q180" s="68">
        <f t="shared" si="2"/>
        <v>2673.6162907499997</v>
      </c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</row>
    <row r="181" spans="1:42" s="55" customFormat="1" ht="12.75" x14ac:dyDescent="0.2">
      <c r="A181" s="19" t="s">
        <v>49</v>
      </c>
      <c r="B181" s="19">
        <v>6.9354816599999998</v>
      </c>
      <c r="C181" s="19">
        <v>72.48</v>
      </c>
      <c r="D181" s="19">
        <v>402.55</v>
      </c>
      <c r="E181" s="19">
        <v>296.04000000000002</v>
      </c>
      <c r="F181" s="19">
        <v>176.17</v>
      </c>
      <c r="G181" s="19">
        <v>117.38346328</v>
      </c>
      <c r="H181" s="19">
        <v>20.83</v>
      </c>
      <c r="I181" s="19">
        <v>10.299279130000013</v>
      </c>
      <c r="J181" s="67">
        <v>0</v>
      </c>
      <c r="K181" s="19">
        <v>0</v>
      </c>
      <c r="L181" s="19">
        <v>30.97</v>
      </c>
      <c r="M181" s="19">
        <v>313.90000000000003</v>
      </c>
      <c r="N181" s="19">
        <v>429.6</v>
      </c>
      <c r="O181" s="19">
        <v>45.71</v>
      </c>
      <c r="P181" s="19">
        <v>762.6</v>
      </c>
      <c r="Q181" s="68">
        <f t="shared" si="2"/>
        <v>2685.4682240699999</v>
      </c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</row>
    <row r="182" spans="1:42" s="55" customFormat="1" ht="12.75" x14ac:dyDescent="0.2">
      <c r="A182" s="19" t="s">
        <v>50</v>
      </c>
      <c r="B182" s="19">
        <v>6.9423418799999999</v>
      </c>
      <c r="C182" s="19">
        <v>72.48</v>
      </c>
      <c r="D182" s="19">
        <v>406.62</v>
      </c>
      <c r="E182" s="19">
        <v>302.47000000000003</v>
      </c>
      <c r="F182" s="19">
        <v>179.47</v>
      </c>
      <c r="G182" s="19">
        <v>115.47716768000001</v>
      </c>
      <c r="H182" s="19">
        <v>20.12</v>
      </c>
      <c r="I182" s="19">
        <v>10.276541679999983</v>
      </c>
      <c r="J182" s="67">
        <v>0</v>
      </c>
      <c r="K182" s="19">
        <v>0</v>
      </c>
      <c r="L182" s="19">
        <v>30.25</v>
      </c>
      <c r="M182" s="19">
        <v>316.23</v>
      </c>
      <c r="N182" s="19">
        <v>429.6</v>
      </c>
      <c r="O182" s="19">
        <v>45.71</v>
      </c>
      <c r="P182" s="19">
        <v>762.6</v>
      </c>
      <c r="Q182" s="68">
        <f t="shared" si="2"/>
        <v>2698.2460512399998</v>
      </c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</row>
    <row r="183" spans="1:42" s="55" customFormat="1" ht="12.75" x14ac:dyDescent="0.2">
      <c r="A183" s="19" t="s">
        <v>51</v>
      </c>
      <c r="B183" s="19">
        <v>6.9537523499999994</v>
      </c>
      <c r="C183" s="19">
        <v>72.510000000000005</v>
      </c>
      <c r="D183" s="19">
        <v>400.8</v>
      </c>
      <c r="E183" s="19">
        <v>307.63</v>
      </c>
      <c r="F183" s="19">
        <v>179.47</v>
      </c>
      <c r="G183" s="19">
        <v>115.11337213</v>
      </c>
      <c r="H183" s="19">
        <v>20.12</v>
      </c>
      <c r="I183" s="19">
        <v>10.56360853000001</v>
      </c>
      <c r="J183" s="67">
        <v>0</v>
      </c>
      <c r="K183" s="19">
        <v>0</v>
      </c>
      <c r="L183" s="19">
        <v>29.63</v>
      </c>
      <c r="M183" s="19">
        <v>314.29000000000002</v>
      </c>
      <c r="N183" s="19">
        <v>429.6</v>
      </c>
      <c r="O183" s="19">
        <v>45.71</v>
      </c>
      <c r="P183" s="19">
        <v>762.6</v>
      </c>
      <c r="Q183" s="68">
        <f t="shared" si="2"/>
        <v>2694.99073301</v>
      </c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</row>
    <row r="184" spans="1:42" s="55" customFormat="1" ht="12.75" x14ac:dyDescent="0.2">
      <c r="A184" s="19" t="s">
        <v>52</v>
      </c>
      <c r="B184" s="19">
        <v>7.0166206600000001</v>
      </c>
      <c r="C184" s="19">
        <v>72.510000000000005</v>
      </c>
      <c r="D184" s="19">
        <v>406.98</v>
      </c>
      <c r="E184" s="19">
        <v>306.8</v>
      </c>
      <c r="F184" s="19">
        <v>181.87</v>
      </c>
      <c r="G184" s="19">
        <v>113.17794158</v>
      </c>
      <c r="H184" s="19">
        <v>20.12</v>
      </c>
      <c r="I184" s="19">
        <v>10.249117530000012</v>
      </c>
      <c r="J184" s="67">
        <v>0</v>
      </c>
      <c r="K184" s="19">
        <v>0</v>
      </c>
      <c r="L184" s="19">
        <v>31.39</v>
      </c>
      <c r="M184" s="19">
        <v>316.62</v>
      </c>
      <c r="N184" s="19">
        <v>429.6</v>
      </c>
      <c r="O184" s="19">
        <v>45.71</v>
      </c>
      <c r="P184" s="19">
        <v>762.6</v>
      </c>
      <c r="Q184" s="68">
        <f t="shared" si="2"/>
        <v>2704.6436797699998</v>
      </c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</row>
    <row r="185" spans="1:42" s="55" customFormat="1" ht="12.75" x14ac:dyDescent="0.2">
      <c r="A185" s="19" t="s">
        <v>59</v>
      </c>
      <c r="B185" s="19">
        <v>7.1315023200000001</v>
      </c>
      <c r="C185" s="19">
        <v>72.63</v>
      </c>
      <c r="D185" s="19">
        <v>414.47</v>
      </c>
      <c r="E185" s="19">
        <v>310.64999999999998</v>
      </c>
      <c r="F185" s="19">
        <v>185.69</v>
      </c>
      <c r="G185" s="19">
        <v>111.31121732</v>
      </c>
      <c r="H185" s="19">
        <v>19.940000000000001</v>
      </c>
      <c r="I185" s="19">
        <v>13.226852070000012</v>
      </c>
      <c r="J185" s="67">
        <v>0</v>
      </c>
      <c r="K185" s="19">
        <v>0</v>
      </c>
      <c r="L185" s="19">
        <v>31.2</v>
      </c>
      <c r="M185" s="19">
        <v>318.52000000000004</v>
      </c>
      <c r="N185" s="19">
        <v>429.6</v>
      </c>
      <c r="O185" s="19">
        <v>45.71</v>
      </c>
      <c r="P185" s="19">
        <v>762.6</v>
      </c>
      <c r="Q185" s="68">
        <f t="shared" si="2"/>
        <v>2722.6795717099999</v>
      </c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</row>
    <row r="186" spans="1:42" s="55" customFormat="1" ht="12.75" x14ac:dyDescent="0.2">
      <c r="A186" s="19" t="s">
        <v>54</v>
      </c>
      <c r="B186" s="19">
        <v>7.0754183600000005</v>
      </c>
      <c r="C186" s="19">
        <v>70.33</v>
      </c>
      <c r="D186" s="19">
        <v>410.13</v>
      </c>
      <c r="E186" s="19">
        <v>310.08</v>
      </c>
      <c r="F186" s="19">
        <v>182.95</v>
      </c>
      <c r="G186" s="19">
        <v>111.60804596</v>
      </c>
      <c r="H186" s="19">
        <v>19.66</v>
      </c>
      <c r="I186" s="19">
        <v>13.182192819999983</v>
      </c>
      <c r="J186" s="67">
        <v>0</v>
      </c>
      <c r="K186" s="19">
        <v>0</v>
      </c>
      <c r="L186" s="19">
        <v>31.91</v>
      </c>
      <c r="M186" s="19">
        <v>320.85000000000002</v>
      </c>
      <c r="N186" s="19">
        <v>429.6</v>
      </c>
      <c r="O186" s="19">
        <v>45.71</v>
      </c>
      <c r="P186" s="19">
        <v>762.6</v>
      </c>
      <c r="Q186" s="68">
        <f t="shared" si="2"/>
        <v>2715.6856571399999</v>
      </c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</row>
    <row r="187" spans="1:42" s="55" customFormat="1" ht="12.75" x14ac:dyDescent="0.2">
      <c r="A187" s="19" t="s">
        <v>55</v>
      </c>
      <c r="B187" s="19">
        <v>6.8569622900000002</v>
      </c>
      <c r="C187" s="19">
        <v>70.33</v>
      </c>
      <c r="D187" s="19">
        <v>415.5</v>
      </c>
      <c r="E187" s="19">
        <v>305.08999999999997</v>
      </c>
      <c r="F187" s="19">
        <v>182.95</v>
      </c>
      <c r="G187" s="19">
        <v>114.35177576999999</v>
      </c>
      <c r="H187" s="19">
        <v>19.66</v>
      </c>
      <c r="I187" s="19">
        <v>14.182913450000024</v>
      </c>
      <c r="J187" s="67">
        <v>0</v>
      </c>
      <c r="K187" s="19">
        <v>0</v>
      </c>
      <c r="L187" s="19">
        <v>32.869999999999997</v>
      </c>
      <c r="M187" s="19">
        <v>323.05</v>
      </c>
      <c r="N187" s="19">
        <v>429.6</v>
      </c>
      <c r="O187" s="19">
        <v>45.71</v>
      </c>
      <c r="P187" s="19">
        <v>762.6</v>
      </c>
      <c r="Q187" s="68">
        <f t="shared" si="2"/>
        <v>2722.7516515100001</v>
      </c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</row>
    <row r="188" spans="1:42" s="55" customFormat="1" ht="12.75" x14ac:dyDescent="0.2">
      <c r="A188" s="19" t="s">
        <v>56</v>
      </c>
      <c r="B188" s="19">
        <v>6.3639451099999995</v>
      </c>
      <c r="C188" s="19">
        <v>71.83</v>
      </c>
      <c r="D188" s="67">
        <v>417.83</v>
      </c>
      <c r="E188" s="19">
        <v>313.35000000000002</v>
      </c>
      <c r="F188" s="19">
        <v>182.63</v>
      </c>
      <c r="G188" s="19">
        <v>115.74351299999998</v>
      </c>
      <c r="H188" s="19">
        <v>18.95</v>
      </c>
      <c r="I188" s="19">
        <v>14.182913450000068</v>
      </c>
      <c r="J188" s="67">
        <v>0</v>
      </c>
      <c r="K188" s="19">
        <v>0</v>
      </c>
      <c r="L188" s="19">
        <v>32.770000000000003</v>
      </c>
      <c r="M188" s="19">
        <v>323.05</v>
      </c>
      <c r="N188" s="19">
        <v>429.6</v>
      </c>
      <c r="O188" s="19">
        <v>45.71</v>
      </c>
      <c r="P188" s="67">
        <v>762.6</v>
      </c>
      <c r="Q188" s="68">
        <f t="shared" si="2"/>
        <v>2734.6103715600002</v>
      </c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</row>
    <row r="189" spans="1:42" s="55" customFormat="1" ht="12.75" x14ac:dyDescent="0.2">
      <c r="A189" s="63">
        <v>2023</v>
      </c>
      <c r="B189" s="19"/>
      <c r="C189" s="19"/>
      <c r="D189" s="19"/>
      <c r="E189" s="19"/>
      <c r="F189" s="19"/>
      <c r="G189" s="19"/>
      <c r="H189" s="19"/>
      <c r="I189" s="19"/>
      <c r="J189" s="67"/>
      <c r="K189" s="19"/>
      <c r="L189" s="19"/>
      <c r="M189" s="19"/>
      <c r="N189" s="19"/>
      <c r="O189" s="19"/>
      <c r="P189" s="19"/>
      <c r="Q189" s="68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</row>
    <row r="190" spans="1:42" s="55" customFormat="1" ht="12.75" x14ac:dyDescent="0.2">
      <c r="A190" s="67" t="s">
        <v>57</v>
      </c>
      <c r="B190" s="67">
        <v>6.3</v>
      </c>
      <c r="C190" s="67">
        <v>71.83</v>
      </c>
      <c r="D190" s="67">
        <v>411.28</v>
      </c>
      <c r="E190" s="67">
        <v>312.56</v>
      </c>
      <c r="F190" s="67">
        <v>182.63</v>
      </c>
      <c r="G190" s="67">
        <v>117.27631623000001</v>
      </c>
      <c r="H190" s="67">
        <v>18.95</v>
      </c>
      <c r="I190" s="67">
        <v>14.21391897</v>
      </c>
      <c r="J190" s="67">
        <v>0</v>
      </c>
      <c r="K190" s="67">
        <v>0</v>
      </c>
      <c r="L190" s="67">
        <v>32.270000000000003</v>
      </c>
      <c r="M190" s="67">
        <v>323.42999999999995</v>
      </c>
      <c r="N190" s="67">
        <v>429.6</v>
      </c>
      <c r="O190" s="67">
        <v>45.71</v>
      </c>
      <c r="P190" s="67">
        <v>762.6</v>
      </c>
      <c r="Q190" s="73">
        <f t="shared" si="2"/>
        <v>2728.6502351999998</v>
      </c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</row>
    <row r="191" spans="1:42" s="55" customFormat="1" ht="12.75" x14ac:dyDescent="0.2">
      <c r="A191" s="67" t="s">
        <v>58</v>
      </c>
      <c r="B191" s="67">
        <v>6.39</v>
      </c>
      <c r="C191" s="67">
        <v>71.83</v>
      </c>
      <c r="D191" s="67">
        <v>414.41</v>
      </c>
      <c r="E191" s="67">
        <v>313.20999999999998</v>
      </c>
      <c r="F191" s="67">
        <v>182.63</v>
      </c>
      <c r="G191" s="67">
        <v>115.56448556999999</v>
      </c>
      <c r="H191" s="67">
        <v>18.95</v>
      </c>
      <c r="I191" s="67">
        <v>14.179547950000027</v>
      </c>
      <c r="J191" s="67">
        <v>0</v>
      </c>
      <c r="K191" s="67">
        <v>0</v>
      </c>
      <c r="L191" s="67">
        <v>32.119999999999997</v>
      </c>
      <c r="M191" s="67">
        <v>325.76</v>
      </c>
      <c r="N191" s="67">
        <v>429.6</v>
      </c>
      <c r="O191" s="67">
        <v>45.71</v>
      </c>
      <c r="P191" s="67">
        <v>762.6</v>
      </c>
      <c r="Q191" s="73">
        <f t="shared" si="2"/>
        <v>2732.9540335199999</v>
      </c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</row>
    <row r="192" spans="1:42" ht="12.75" x14ac:dyDescent="0.2">
      <c r="A192" s="67" t="s">
        <v>47</v>
      </c>
      <c r="B192" s="67">
        <v>6.12</v>
      </c>
      <c r="C192" s="67">
        <v>74.28</v>
      </c>
      <c r="D192" s="67">
        <v>418.04</v>
      </c>
      <c r="E192" s="67">
        <v>312.14999999999998</v>
      </c>
      <c r="F192" s="67">
        <v>188.65</v>
      </c>
      <c r="G192" s="67">
        <v>116.99470735</v>
      </c>
      <c r="H192" s="67">
        <v>18.77</v>
      </c>
      <c r="I192" s="67">
        <v>16.61093327</v>
      </c>
      <c r="J192" s="67">
        <v>0</v>
      </c>
      <c r="K192" s="67">
        <v>0</v>
      </c>
      <c r="L192" s="67">
        <v>32.700000000000003</v>
      </c>
      <c r="M192" s="67">
        <v>327.65999999999997</v>
      </c>
      <c r="N192" s="67">
        <v>429.6</v>
      </c>
      <c r="O192" s="67">
        <v>45.71</v>
      </c>
      <c r="P192" s="67">
        <v>762.6</v>
      </c>
      <c r="Q192" s="73">
        <f t="shared" si="2"/>
        <v>2749.8856406199998</v>
      </c>
    </row>
    <row r="193" spans="1:42" s="55" customFormat="1" ht="12.75" x14ac:dyDescent="0.2">
      <c r="A193" s="67" t="s">
        <v>48</v>
      </c>
      <c r="B193" s="67">
        <v>6.08</v>
      </c>
      <c r="C193" s="67">
        <v>71.97</v>
      </c>
      <c r="D193" s="67">
        <v>417.84</v>
      </c>
      <c r="E193" s="67">
        <v>311.05</v>
      </c>
      <c r="F193" s="67">
        <v>185.92</v>
      </c>
      <c r="G193" s="67">
        <v>117.14929654000001</v>
      </c>
      <c r="H193" s="67">
        <v>18.48</v>
      </c>
      <c r="I193" s="67">
        <v>15.92398436</v>
      </c>
      <c r="J193" s="67">
        <v>0</v>
      </c>
      <c r="K193" s="67">
        <v>0</v>
      </c>
      <c r="L193" s="67">
        <v>32.72</v>
      </c>
      <c r="M193" s="67">
        <v>329.99</v>
      </c>
      <c r="N193" s="67">
        <v>429.6</v>
      </c>
      <c r="O193" s="67">
        <v>45.71</v>
      </c>
      <c r="P193" s="67">
        <v>762.6</v>
      </c>
      <c r="Q193" s="73">
        <f t="shared" si="2"/>
        <v>2745.0332809000001</v>
      </c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</row>
    <row r="194" spans="1:42" s="55" customFormat="1" ht="12.75" x14ac:dyDescent="0.2">
      <c r="A194" s="67" t="s">
        <v>49</v>
      </c>
      <c r="B194" s="67">
        <v>6.2</v>
      </c>
      <c r="C194" s="67">
        <v>73.39</v>
      </c>
      <c r="D194" s="67">
        <v>431.29</v>
      </c>
      <c r="E194" s="67">
        <v>311.62</v>
      </c>
      <c r="F194" s="67">
        <v>183.25</v>
      </c>
      <c r="G194" s="67">
        <v>115.44955470000001</v>
      </c>
      <c r="H194" s="67">
        <v>18.48</v>
      </c>
      <c r="I194" s="67">
        <v>15.908215799999999</v>
      </c>
      <c r="J194" s="67">
        <v>0</v>
      </c>
      <c r="K194" s="67">
        <v>0</v>
      </c>
      <c r="L194" s="67">
        <v>32.6</v>
      </c>
      <c r="M194" s="67">
        <v>413.86</v>
      </c>
      <c r="N194" s="67">
        <v>429.6</v>
      </c>
      <c r="O194" s="67">
        <v>45.71</v>
      </c>
      <c r="P194" s="67">
        <v>762.6</v>
      </c>
      <c r="Q194" s="73">
        <f t="shared" si="2"/>
        <v>2839.9577704999997</v>
      </c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</row>
    <row r="195" spans="1:42" s="54" customFormat="1" ht="12.75" x14ac:dyDescent="0.2">
      <c r="A195" s="67" t="s">
        <v>50</v>
      </c>
      <c r="B195" s="67">
        <v>5.74</v>
      </c>
      <c r="C195" s="67">
        <v>73.39</v>
      </c>
      <c r="D195" s="67">
        <v>435.27</v>
      </c>
      <c r="E195" s="67">
        <v>311.93</v>
      </c>
      <c r="F195" s="67">
        <v>181.54</v>
      </c>
      <c r="G195" s="67">
        <v>115.67654641999999</v>
      </c>
      <c r="H195" s="67">
        <v>22.41</v>
      </c>
      <c r="I195" s="67">
        <v>15.91032161</v>
      </c>
      <c r="J195" s="67">
        <v>0</v>
      </c>
      <c r="K195" s="67">
        <v>0</v>
      </c>
      <c r="L195" s="67">
        <v>33.56</v>
      </c>
      <c r="M195" s="67">
        <v>413.86</v>
      </c>
      <c r="N195" s="67">
        <v>429.6</v>
      </c>
      <c r="O195" s="67">
        <v>45.71</v>
      </c>
      <c r="P195" s="67">
        <v>754.4</v>
      </c>
      <c r="Q195" s="73">
        <f t="shared" si="2"/>
        <v>2838.9968680299999</v>
      </c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</row>
    <row r="196" spans="1:42" s="54" customFormat="1" ht="12.75" x14ac:dyDescent="0.2">
      <c r="A196" s="67" t="s">
        <v>51</v>
      </c>
      <c r="B196" s="67">
        <v>5.7</v>
      </c>
      <c r="C196" s="67">
        <v>73.39</v>
      </c>
      <c r="D196" s="67">
        <v>431.12</v>
      </c>
      <c r="E196" s="67">
        <v>311.93</v>
      </c>
      <c r="F196" s="67">
        <v>181.54</v>
      </c>
      <c r="G196" s="67">
        <v>116.80506924000001</v>
      </c>
      <c r="H196" s="67">
        <v>22.41</v>
      </c>
      <c r="I196" s="67">
        <v>15.920790950000001</v>
      </c>
      <c r="J196" s="67">
        <v>0</v>
      </c>
      <c r="K196" s="67">
        <v>0</v>
      </c>
      <c r="L196" s="67">
        <v>32.4</v>
      </c>
      <c r="M196" s="67">
        <v>414.25</v>
      </c>
      <c r="N196" s="67">
        <v>429.6</v>
      </c>
      <c r="O196" s="67">
        <v>45.71</v>
      </c>
      <c r="P196" s="67">
        <v>751.06700000000001</v>
      </c>
      <c r="Q196" s="73">
        <f t="shared" si="2"/>
        <v>2831.8428601900005</v>
      </c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</row>
    <row r="197" spans="1:42" ht="12.75" x14ac:dyDescent="0.2">
      <c r="A197" s="67" t="s">
        <v>52</v>
      </c>
      <c r="B197" s="67">
        <v>5.75</v>
      </c>
      <c r="C197" s="67">
        <v>73.39</v>
      </c>
      <c r="D197" s="67">
        <v>433.19</v>
      </c>
      <c r="E197" s="67">
        <v>300.23</v>
      </c>
      <c r="F197" s="67">
        <v>181.54</v>
      </c>
      <c r="G197" s="67">
        <v>115.664979409528</v>
      </c>
      <c r="H197" s="67">
        <v>22.41</v>
      </c>
      <c r="I197" s="67">
        <v>15.229020590472002</v>
      </c>
      <c r="J197" s="67">
        <v>0</v>
      </c>
      <c r="K197" s="67">
        <v>0</v>
      </c>
      <c r="L197" s="67">
        <v>33.72</v>
      </c>
      <c r="M197" s="67">
        <v>416.58000000000004</v>
      </c>
      <c r="N197" s="67">
        <v>429.6</v>
      </c>
      <c r="O197" s="67">
        <v>45.71</v>
      </c>
      <c r="P197" s="67">
        <v>751.06700000000001</v>
      </c>
      <c r="Q197" s="73">
        <f t="shared" si="2"/>
        <v>2824.0810000000001</v>
      </c>
    </row>
    <row r="198" spans="1:42" s="54" customFormat="1" ht="12.75" x14ac:dyDescent="0.2">
      <c r="A198" s="67" t="s">
        <v>59</v>
      </c>
      <c r="B198" s="67">
        <v>5.68</v>
      </c>
      <c r="C198" s="67">
        <v>73.73</v>
      </c>
      <c r="D198" s="67">
        <v>436.73</v>
      </c>
      <c r="E198" s="67">
        <v>303.23</v>
      </c>
      <c r="F198" s="67">
        <v>188.11</v>
      </c>
      <c r="G198" s="67">
        <v>114.36351671999998</v>
      </c>
      <c r="H198" s="67">
        <v>22.23</v>
      </c>
      <c r="I198" s="67">
        <v>15.055667950000016</v>
      </c>
      <c r="J198" s="67">
        <v>0</v>
      </c>
      <c r="K198" s="67">
        <v>0</v>
      </c>
      <c r="L198" s="67">
        <v>34.700000000000003</v>
      </c>
      <c r="M198" s="67">
        <v>420.80999999999995</v>
      </c>
      <c r="N198" s="67">
        <v>429.6</v>
      </c>
      <c r="O198" s="67">
        <v>45.71</v>
      </c>
      <c r="P198" s="67">
        <v>751.06700000000001</v>
      </c>
      <c r="Q198" s="73">
        <f t="shared" si="2"/>
        <v>2841.0161846700003</v>
      </c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</row>
    <row r="199" spans="1:42" s="54" customFormat="1" ht="12.75" x14ac:dyDescent="0.2">
      <c r="A199" s="67" t="s">
        <v>54</v>
      </c>
      <c r="B199" s="67">
        <v>5.67</v>
      </c>
      <c r="C199" s="67">
        <v>71.959999999999994</v>
      </c>
      <c r="D199" s="67">
        <v>434.69</v>
      </c>
      <c r="E199" s="67">
        <v>300.36</v>
      </c>
      <c r="F199" s="67">
        <v>189.55</v>
      </c>
      <c r="G199" s="67">
        <v>114.29046192000001</v>
      </c>
      <c r="H199" s="67">
        <v>21.72</v>
      </c>
      <c r="I199" s="67">
        <v>14.366858229999998</v>
      </c>
      <c r="J199" s="67">
        <v>0</v>
      </c>
      <c r="K199" s="67">
        <v>0</v>
      </c>
      <c r="L199" s="67">
        <v>35.61</v>
      </c>
      <c r="M199" s="67">
        <v>420.80999999999995</v>
      </c>
      <c r="N199" s="67">
        <v>429.6</v>
      </c>
      <c r="O199" s="67">
        <v>45.71</v>
      </c>
      <c r="P199" s="67">
        <v>751.06700000000001</v>
      </c>
      <c r="Q199" s="73">
        <f t="shared" si="2"/>
        <v>2835.4043201499999</v>
      </c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</row>
    <row r="200" spans="1:42" s="54" customFormat="1" ht="12.75" x14ac:dyDescent="0.2">
      <c r="A200" s="67" t="s">
        <v>55</v>
      </c>
      <c r="B200" s="67">
        <v>5.5600000000000005</v>
      </c>
      <c r="C200" s="67">
        <v>71.959999999999994</v>
      </c>
      <c r="D200" s="67">
        <v>445.49</v>
      </c>
      <c r="E200" s="67">
        <v>297.20999999999998</v>
      </c>
      <c r="F200" s="67">
        <v>187.79</v>
      </c>
      <c r="G200" s="67">
        <v>115.95585059999999</v>
      </c>
      <c r="H200" s="67">
        <v>21.72</v>
      </c>
      <c r="I200" s="67">
        <v>14.382928350000011</v>
      </c>
      <c r="J200" s="67">
        <v>0</v>
      </c>
      <c r="K200" s="67">
        <v>0</v>
      </c>
      <c r="L200" s="67">
        <v>35.659999999999997</v>
      </c>
      <c r="M200" s="67">
        <v>422.78</v>
      </c>
      <c r="N200" s="67">
        <v>429.6</v>
      </c>
      <c r="O200" s="67">
        <v>45.71</v>
      </c>
      <c r="P200" s="67">
        <v>751.06700000000001</v>
      </c>
      <c r="Q200" s="73">
        <f t="shared" si="2"/>
        <v>2844.8857789500003</v>
      </c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</row>
    <row r="201" spans="1:42" ht="12.75" x14ac:dyDescent="0.2">
      <c r="A201" s="67" t="s">
        <v>56</v>
      </c>
      <c r="B201" s="67">
        <v>5.23</v>
      </c>
      <c r="C201" s="67">
        <v>72.84</v>
      </c>
      <c r="D201" s="67">
        <v>453.64</v>
      </c>
      <c r="E201" s="67">
        <v>300.10000000000002</v>
      </c>
      <c r="F201" s="67">
        <f>187546.10306/1000</f>
        <v>187.54610306000001</v>
      </c>
      <c r="G201" s="67">
        <v>116.68500983333901</v>
      </c>
      <c r="H201" s="67">
        <v>21.01</v>
      </c>
      <c r="I201" s="67">
        <v>14.204990166660998</v>
      </c>
      <c r="J201" s="67">
        <v>0</v>
      </c>
      <c r="K201" s="67">
        <v>0</v>
      </c>
      <c r="L201" s="67">
        <v>36.04</v>
      </c>
      <c r="M201" s="67">
        <v>424.97050104000004</v>
      </c>
      <c r="N201" s="67">
        <v>429.6</v>
      </c>
      <c r="O201" s="67">
        <v>45.71</v>
      </c>
      <c r="P201" s="67">
        <v>751.06700000000001</v>
      </c>
      <c r="Q201" s="73">
        <f t="shared" ref="Q201:Q211" si="4">SUM(B201:P201)</f>
        <v>2858.6436041000002</v>
      </c>
    </row>
    <row r="202" spans="1:42" s="55" customFormat="1" ht="12.75" x14ac:dyDescent="0.2">
      <c r="A202" s="63">
        <v>2024</v>
      </c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73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</row>
    <row r="203" spans="1:42" s="55" customFormat="1" ht="12.75" x14ac:dyDescent="0.2">
      <c r="A203" s="67" t="s">
        <v>57</v>
      </c>
      <c r="B203" s="67">
        <v>5.2139751600000004</v>
      </c>
      <c r="C203" s="67">
        <v>74.423950619999999</v>
      </c>
      <c r="D203" s="67">
        <v>449.23346554</v>
      </c>
      <c r="E203" s="67">
        <v>300.63201894000002</v>
      </c>
      <c r="F203" s="67">
        <v>186.92994436000004</v>
      </c>
      <c r="G203" s="67">
        <v>115.66006559999998</v>
      </c>
      <c r="H203" s="67">
        <v>21.014438859999998</v>
      </c>
      <c r="I203" s="67">
        <v>14.23133355</v>
      </c>
      <c r="J203" s="67">
        <v>0</v>
      </c>
      <c r="K203" s="67">
        <v>0</v>
      </c>
      <c r="L203" s="67">
        <v>35.852209790000003</v>
      </c>
      <c r="M203" s="67">
        <v>420.24663948000006</v>
      </c>
      <c r="N203" s="67">
        <v>429.691778</v>
      </c>
      <c r="O203" s="67">
        <v>45.714260000000003</v>
      </c>
      <c r="P203" s="67">
        <v>751.06719999999996</v>
      </c>
      <c r="Q203" s="73">
        <f t="shared" si="4"/>
        <v>2849.9112799000004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</row>
    <row r="204" spans="1:42" ht="12.75" x14ac:dyDescent="0.2">
      <c r="A204" s="67" t="s">
        <v>58</v>
      </c>
      <c r="B204" s="67">
        <v>5.2205191399999995</v>
      </c>
      <c r="C204" s="67">
        <v>74.400000000000006</v>
      </c>
      <c r="D204" s="67">
        <v>452.34097258000003</v>
      </c>
      <c r="E204" s="67">
        <v>307.13201894000002</v>
      </c>
      <c r="F204" s="67">
        <v>187.2</v>
      </c>
      <c r="G204" s="67">
        <v>115.45829519</v>
      </c>
      <c r="H204" s="67">
        <v>21</v>
      </c>
      <c r="I204" s="67">
        <v>14.229729119999998</v>
      </c>
      <c r="J204" s="67">
        <v>0</v>
      </c>
      <c r="K204" s="67">
        <v>0</v>
      </c>
      <c r="L204" s="67">
        <v>36.27276998</v>
      </c>
      <c r="M204" s="67">
        <v>417.51893147999999</v>
      </c>
      <c r="N204" s="67">
        <v>429.691778</v>
      </c>
      <c r="O204" s="67">
        <v>45.714260000000003</v>
      </c>
      <c r="P204" s="67">
        <v>751.06719999999996</v>
      </c>
      <c r="Q204" s="73">
        <v>2857.24647443</v>
      </c>
    </row>
    <row r="205" spans="1:42" s="55" customFormat="1" ht="12.75" x14ac:dyDescent="0.2">
      <c r="A205" s="67" t="s">
        <v>47</v>
      </c>
      <c r="B205" s="67">
        <v>5.0600000000000005</v>
      </c>
      <c r="C205" s="67">
        <v>74.42</v>
      </c>
      <c r="D205" s="67">
        <v>453.33</v>
      </c>
      <c r="E205" s="67">
        <v>308.05</v>
      </c>
      <c r="F205" s="67">
        <v>186.37</v>
      </c>
      <c r="G205" s="67">
        <v>115.09863</v>
      </c>
      <c r="H205" s="67">
        <v>29.195154500000001</v>
      </c>
      <c r="I205" s="67">
        <v>14.078865780000001</v>
      </c>
      <c r="J205" s="67">
        <v>0</v>
      </c>
      <c r="K205" s="67">
        <v>0</v>
      </c>
      <c r="L205" s="67">
        <v>36.964642859999998</v>
      </c>
      <c r="M205" s="67">
        <v>423.58</v>
      </c>
      <c r="N205" s="67">
        <v>429.691778</v>
      </c>
      <c r="O205" s="67">
        <v>45.714260000000003</v>
      </c>
      <c r="P205" s="67">
        <v>751.06700000000001</v>
      </c>
      <c r="Q205" s="73">
        <f t="shared" si="4"/>
        <v>2872.62033114</v>
      </c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</row>
    <row r="206" spans="1:42" s="55" customFormat="1" ht="12.75" x14ac:dyDescent="0.2">
      <c r="A206" s="67" t="s">
        <v>82</v>
      </c>
      <c r="B206" s="67">
        <v>5.0976115000000002</v>
      </c>
      <c r="C206" s="67">
        <v>73.086514940000001</v>
      </c>
      <c r="D206" s="67">
        <v>451.99844287999997</v>
      </c>
      <c r="E206" s="67">
        <v>307.99498466000006</v>
      </c>
      <c r="F206" s="67">
        <v>183.63394575999999</v>
      </c>
      <c r="G206" s="67">
        <v>114.62033916</v>
      </c>
      <c r="H206" s="67">
        <v>28.684647980000001</v>
      </c>
      <c r="I206" s="67">
        <v>30.389826889999998</v>
      </c>
      <c r="J206" s="67">
        <v>0</v>
      </c>
      <c r="K206" s="67">
        <v>0</v>
      </c>
      <c r="L206" s="67">
        <v>37.683242890000002</v>
      </c>
      <c r="M206" s="67">
        <v>425.91389631999994</v>
      </c>
      <c r="N206" s="67">
        <v>429.691778</v>
      </c>
      <c r="O206" s="67">
        <v>45.714260000000003</v>
      </c>
      <c r="P206" s="67">
        <v>751.06719999999996</v>
      </c>
      <c r="Q206" s="73">
        <f t="shared" si="4"/>
        <v>2885.57669098</v>
      </c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</row>
    <row r="207" spans="1:42" ht="12.75" x14ac:dyDescent="0.2">
      <c r="A207" s="67" t="s">
        <v>49</v>
      </c>
      <c r="B207" s="67">
        <v>4.9312545999999999</v>
      </c>
      <c r="C207" s="67">
        <v>73.086514940000001</v>
      </c>
      <c r="D207" s="67">
        <v>454.00770355999998</v>
      </c>
      <c r="E207" s="67">
        <v>307.84029412000001</v>
      </c>
      <c r="F207" s="67">
        <v>183.47225063999997</v>
      </c>
      <c r="G207" s="67">
        <v>115.10819742</v>
      </c>
      <c r="H207" s="67">
        <v>28.684647980000001</v>
      </c>
      <c r="I207" s="67">
        <v>30.393059399999999</v>
      </c>
      <c r="J207" s="67">
        <v>0</v>
      </c>
      <c r="K207" s="67">
        <v>0</v>
      </c>
      <c r="L207" s="67">
        <v>37.793627420000007</v>
      </c>
      <c r="M207" s="67">
        <v>464.48742329999999</v>
      </c>
      <c r="N207" s="67">
        <v>429.691778</v>
      </c>
      <c r="O207" s="67">
        <v>45.714260000000003</v>
      </c>
      <c r="P207" s="67">
        <v>751.06719999999996</v>
      </c>
      <c r="Q207" s="73">
        <f>SUM(B207:P207)</f>
        <v>2926.2782113799999</v>
      </c>
    </row>
    <row r="208" spans="1:42" ht="12.75" x14ac:dyDescent="0.2">
      <c r="A208" s="67" t="s">
        <v>50</v>
      </c>
      <c r="B208" s="67">
        <v>4.8188867599999998</v>
      </c>
      <c r="C208" s="67">
        <v>73.086514940000001</v>
      </c>
      <c r="D208" s="67">
        <v>456.65921306000001</v>
      </c>
      <c r="E208" s="67">
        <v>309.42362746000003</v>
      </c>
      <c r="F208" s="67">
        <v>181.76743063999999</v>
      </c>
      <c r="G208" s="67">
        <v>114.39552169</v>
      </c>
      <c r="H208" s="67">
        <v>27.976262159999997</v>
      </c>
      <c r="I208" s="67">
        <v>30.23877431</v>
      </c>
      <c r="J208" s="67">
        <v>0</v>
      </c>
      <c r="K208" s="67">
        <v>0</v>
      </c>
      <c r="L208" s="67">
        <v>37.830565479999997</v>
      </c>
      <c r="M208" s="67">
        <v>464.48742329999999</v>
      </c>
      <c r="N208" s="67">
        <v>429.691778</v>
      </c>
      <c r="O208" s="67">
        <v>45.714260000000003</v>
      </c>
      <c r="P208" s="67">
        <v>751.06719999999996</v>
      </c>
      <c r="Q208" s="73">
        <f t="shared" si="4"/>
        <v>2927.1574578</v>
      </c>
    </row>
    <row r="209" spans="1:42" ht="12.75" x14ac:dyDescent="0.2">
      <c r="A209" s="67" t="s">
        <v>51</v>
      </c>
      <c r="B209" s="67">
        <v>4.6772817799999995</v>
      </c>
      <c r="C209" s="67">
        <v>73.086514940000001</v>
      </c>
      <c r="D209" s="67">
        <v>449.36992577999996</v>
      </c>
      <c r="E209" s="67">
        <v>309.07362746000001</v>
      </c>
      <c r="F209" s="67">
        <v>183.97846152000002</v>
      </c>
      <c r="G209" s="67">
        <v>115.53282848000001</v>
      </c>
      <c r="H209" s="67">
        <v>27.976262159999997</v>
      </c>
      <c r="I209" s="67">
        <v>23.246310690000001</v>
      </c>
      <c r="J209" s="67">
        <v>0</v>
      </c>
      <c r="K209" s="67">
        <v>0</v>
      </c>
      <c r="L209" s="67">
        <v>36.732359029999998</v>
      </c>
      <c r="M209" s="67">
        <v>463.71121085999999</v>
      </c>
      <c r="N209" s="67">
        <v>429.691778</v>
      </c>
      <c r="O209" s="67">
        <v>45.714260000000003</v>
      </c>
      <c r="P209" s="67">
        <v>739.53359999999998</v>
      </c>
      <c r="Q209" s="73">
        <f t="shared" si="4"/>
        <v>2902.3244206999998</v>
      </c>
    </row>
    <row r="210" spans="1:42" s="2" customFormat="1" ht="12.75" x14ac:dyDescent="0.2">
      <c r="A210" s="67" t="s">
        <v>52</v>
      </c>
      <c r="B210" s="67">
        <v>4.6066176799999994</v>
      </c>
      <c r="C210" s="67">
        <v>73.086514940000001</v>
      </c>
      <c r="D210" s="67">
        <v>449.36992578000007</v>
      </c>
      <c r="E210" s="67">
        <v>309.07362750000004</v>
      </c>
      <c r="F210" s="67">
        <v>185.66265794</v>
      </c>
      <c r="G210" s="67">
        <v>117.11429111000001</v>
      </c>
      <c r="H210" s="67">
        <v>27.976262159999997</v>
      </c>
      <c r="I210" s="67">
        <v>23.25679027</v>
      </c>
      <c r="J210" s="67">
        <v>0</v>
      </c>
      <c r="K210" s="67">
        <v>0</v>
      </c>
      <c r="L210" s="67">
        <v>36.744368809999997</v>
      </c>
      <c r="M210" s="67">
        <v>463.31350286000003</v>
      </c>
      <c r="N210" s="67">
        <v>429.691778</v>
      </c>
      <c r="O210" s="67">
        <v>44.285679999999999</v>
      </c>
      <c r="P210" s="67">
        <v>739.53359999999998</v>
      </c>
      <c r="Q210" s="73">
        <f t="shared" si="4"/>
        <v>2903.7156170500002</v>
      </c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</row>
    <row r="211" spans="1:42" s="2" customFormat="1" ht="12.75" x14ac:dyDescent="0.2">
      <c r="A211" s="67" t="s">
        <v>59</v>
      </c>
      <c r="B211" s="67">
        <v>4.4137355200000004</v>
      </c>
      <c r="C211" s="67">
        <v>73.086514940000001</v>
      </c>
      <c r="D211" s="67">
        <v>449.43559078000004</v>
      </c>
      <c r="E211" s="67">
        <v>308.17348014000004</v>
      </c>
      <c r="F211" s="67">
        <v>186.52181422000001</v>
      </c>
      <c r="G211" s="67">
        <v>117.96368369</v>
      </c>
      <c r="H211" s="67">
        <v>27.976262159999997</v>
      </c>
      <c r="I211" s="67">
        <v>23.112188869999997</v>
      </c>
      <c r="J211" s="67">
        <v>0</v>
      </c>
      <c r="K211" s="67">
        <v>0</v>
      </c>
      <c r="L211" s="67">
        <v>38.235002740000006</v>
      </c>
      <c r="M211" s="67">
        <v>461.21846770000002</v>
      </c>
      <c r="N211" s="67">
        <v>429.691778</v>
      </c>
      <c r="O211" s="67">
        <v>44.285679999999999</v>
      </c>
      <c r="P211" s="67">
        <v>739.53359999999998</v>
      </c>
      <c r="Q211" s="73">
        <f t="shared" si="4"/>
        <v>2903.6477987600001</v>
      </c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</row>
    <row r="212" spans="1:42" s="2" customFormat="1" ht="12.75" x14ac:dyDescent="0.2">
      <c r="A212" s="67" t="s">
        <v>54</v>
      </c>
      <c r="B212" s="67">
        <v>4.50541766</v>
      </c>
      <c r="C212" s="67">
        <v>70.777624120000013</v>
      </c>
      <c r="D212" s="67">
        <v>443.90529126000001</v>
      </c>
      <c r="E212" s="67">
        <v>307.70321433999993</v>
      </c>
      <c r="F212" s="67">
        <v>185.08584076</v>
      </c>
      <c r="G212" s="67">
        <v>115.81221962999999</v>
      </c>
      <c r="H212" s="67">
        <v>27.025795800000001</v>
      </c>
      <c r="I212" s="67">
        <v>12.944450700000001</v>
      </c>
      <c r="J212" s="67">
        <v>0</v>
      </c>
      <c r="K212" s="67">
        <v>0</v>
      </c>
      <c r="L212" s="67">
        <v>39.035970240000005</v>
      </c>
      <c r="M212" s="67">
        <v>461.21846770000002</v>
      </c>
      <c r="N212" s="67">
        <v>429.691778</v>
      </c>
      <c r="O212" s="67">
        <v>44.285679999999999</v>
      </c>
      <c r="P212" s="67">
        <v>739.53359999999998</v>
      </c>
      <c r="Q212" s="73">
        <f>SUM(B212:P212)</f>
        <v>2881.5253502100004</v>
      </c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</row>
    <row r="213" spans="1:42" s="2" customFormat="1" ht="12.75" x14ac:dyDescent="0.2">
      <c r="A213" s="67" t="s">
        <v>55</v>
      </c>
      <c r="B213" s="67">
        <v>4.4836167099999997</v>
      </c>
      <c r="C213" s="67">
        <v>81.103959060000008</v>
      </c>
      <c r="D213" s="67">
        <v>449.0050918</v>
      </c>
      <c r="E213" s="67">
        <v>311.91365580000002</v>
      </c>
      <c r="F213" s="67">
        <v>184.57922944000001</v>
      </c>
      <c r="G213" s="67">
        <v>114.27063276000001</v>
      </c>
      <c r="H213" s="67">
        <v>27.025795800000001</v>
      </c>
      <c r="I213" s="67">
        <v>12.402944590000001</v>
      </c>
      <c r="J213" s="67">
        <v>0</v>
      </c>
      <c r="K213" s="67">
        <v>0</v>
      </c>
      <c r="L213" s="67">
        <v>38.947128020000001</v>
      </c>
      <c r="M213" s="67">
        <v>455.79199468000002</v>
      </c>
      <c r="N213" s="67">
        <v>429.691778</v>
      </c>
      <c r="O213" s="67">
        <v>44.285679999999999</v>
      </c>
      <c r="P213" s="67">
        <v>739.53359999999998</v>
      </c>
      <c r="Q213" s="73">
        <f>SUM(B213:P213)</f>
        <v>2893.0351066599997</v>
      </c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</row>
    <row r="214" spans="1:42" ht="12.75" x14ac:dyDescent="0.2">
      <c r="A214" s="67" t="s">
        <v>56</v>
      </c>
      <c r="B214" s="67">
        <v>4.2</v>
      </c>
      <c r="C214" s="67">
        <v>81.103959060000008</v>
      </c>
      <c r="D214" s="67">
        <v>452.13444673999999</v>
      </c>
      <c r="E214" s="67">
        <v>320.94845313999997</v>
      </c>
      <c r="F214" s="67">
        <f>187185.64234/1000</f>
        <v>187.18564233999999</v>
      </c>
      <c r="G214" s="67">
        <v>113.42058790000002</v>
      </c>
      <c r="H214" s="67">
        <v>26.317409980000001</v>
      </c>
      <c r="I214" s="67">
        <v>12.24752193</v>
      </c>
      <c r="J214" s="67">
        <v>0</v>
      </c>
      <c r="K214" s="67">
        <v>0</v>
      </c>
      <c r="L214" s="67">
        <f>47152.35147/1000</f>
        <v>47.152351469999999</v>
      </c>
      <c r="M214" s="67">
        <f>459179.6438/1000</f>
        <v>459.17964380000001</v>
      </c>
      <c r="N214" s="67">
        <v>429.691778</v>
      </c>
      <c r="O214" s="67">
        <v>44.285679999999999</v>
      </c>
      <c r="P214" s="67">
        <v>739.53359999999998</v>
      </c>
      <c r="Q214" s="73">
        <f>SUM(B214:P214)</f>
        <v>2917.4010743600002</v>
      </c>
    </row>
    <row r="215" spans="1:42" s="55" customFormat="1" ht="12.75" x14ac:dyDescent="0.2">
      <c r="A215" s="63">
        <v>2025</v>
      </c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73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</row>
    <row r="216" spans="1:42" s="55" customFormat="1" ht="12.75" x14ac:dyDescent="0.2">
      <c r="A216" s="67" t="s">
        <v>57</v>
      </c>
      <c r="B216" s="67">
        <v>4.2799999999999994</v>
      </c>
      <c r="C216" s="67">
        <v>81.900000000000006</v>
      </c>
      <c r="D216" s="67">
        <v>444.91</v>
      </c>
      <c r="E216" s="67">
        <v>320.59999999999997</v>
      </c>
      <c r="F216" s="67">
        <v>187.19</v>
      </c>
      <c r="G216" s="67">
        <v>113.39367068000001</v>
      </c>
      <c r="H216" s="67">
        <v>26.32</v>
      </c>
      <c r="I216" s="67">
        <v>12.25</v>
      </c>
      <c r="J216" s="67">
        <v>0</v>
      </c>
      <c r="K216" s="67">
        <v>0</v>
      </c>
      <c r="L216" s="67">
        <v>46.49</v>
      </c>
      <c r="M216" s="67">
        <v>457.23</v>
      </c>
      <c r="N216" s="67">
        <v>429.69176599999997</v>
      </c>
      <c r="O216" s="67">
        <v>44.285679999999999</v>
      </c>
      <c r="P216" s="67">
        <v>739.53279999999995</v>
      </c>
      <c r="Q216" s="73">
        <f t="shared" ref="Q216:Q227" si="5">SUM(B216:P216)</f>
        <v>2908.0739166799999</v>
      </c>
      <c r="R216" s="82"/>
      <c r="S216" s="8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</row>
    <row r="217" spans="1:42" s="55" customFormat="1" ht="12.75" x14ac:dyDescent="0.2">
      <c r="A217" s="67" t="s">
        <v>58</v>
      </c>
      <c r="B217" s="67">
        <v>4.2699999999999996</v>
      </c>
      <c r="C217" s="67">
        <v>81.900000000000006</v>
      </c>
      <c r="D217" s="67">
        <v>449.69000000000005</v>
      </c>
      <c r="E217" s="67">
        <v>321.35999999999996</v>
      </c>
      <c r="F217" s="67">
        <v>188.13</v>
      </c>
      <c r="G217" s="67">
        <v>113.84404487</v>
      </c>
      <c r="H217" s="67">
        <v>29.64</v>
      </c>
      <c r="I217" s="67">
        <v>12.25</v>
      </c>
      <c r="J217" s="67">
        <v>0</v>
      </c>
      <c r="K217" s="67">
        <v>0</v>
      </c>
      <c r="L217" s="67">
        <v>47.01</v>
      </c>
      <c r="M217" s="67">
        <v>459.56</v>
      </c>
      <c r="N217" s="67">
        <v>429.69176599999997</v>
      </c>
      <c r="O217" s="67">
        <v>44.285679999999999</v>
      </c>
      <c r="P217" s="67">
        <v>739.53279999999995</v>
      </c>
      <c r="Q217" s="73">
        <f t="shared" si="5"/>
        <v>2921.1642908700001</v>
      </c>
      <c r="R217" s="82"/>
      <c r="S217" s="86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</row>
    <row r="218" spans="1:42" s="2" customFormat="1" ht="12.75" x14ac:dyDescent="0.2">
      <c r="A218" s="67" t="s">
        <v>47</v>
      </c>
      <c r="B218" s="19">
        <v>3.97</v>
      </c>
      <c r="C218" s="19">
        <v>81.900000000000006</v>
      </c>
      <c r="D218" s="19">
        <v>449.86</v>
      </c>
      <c r="E218" s="19">
        <v>321.97000000000003</v>
      </c>
      <c r="F218" s="19">
        <v>187.34</v>
      </c>
      <c r="G218" s="19">
        <v>115.55665826000001</v>
      </c>
      <c r="H218" s="19">
        <v>29.64</v>
      </c>
      <c r="I218" s="19">
        <v>11.41</v>
      </c>
      <c r="J218" s="67">
        <v>0</v>
      </c>
      <c r="K218" s="19">
        <v>0</v>
      </c>
      <c r="L218" s="19">
        <v>47.09</v>
      </c>
      <c r="M218" s="19">
        <v>481.13</v>
      </c>
      <c r="N218" s="19">
        <v>429.69176599999997</v>
      </c>
      <c r="O218" s="19">
        <v>44.285679999999999</v>
      </c>
      <c r="P218" s="19">
        <v>739.53279999999995</v>
      </c>
      <c r="Q218" s="73">
        <f t="shared" si="5"/>
        <v>2943.3769042599997</v>
      </c>
      <c r="R218" s="82"/>
      <c r="S218" s="86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</row>
    <row r="219" spans="1:42" s="2" customFormat="1" ht="12.75" x14ac:dyDescent="0.2">
      <c r="A219" s="67" t="s">
        <v>48</v>
      </c>
      <c r="B219" s="19">
        <v>3.8200000000000003</v>
      </c>
      <c r="C219" s="19">
        <v>80.239999999999995</v>
      </c>
      <c r="D219" s="19">
        <v>444.46999999999997</v>
      </c>
      <c r="E219" s="19">
        <v>318.49</v>
      </c>
      <c r="F219" s="19">
        <v>186.6</v>
      </c>
      <c r="G219" s="19">
        <v>117.94124543000001</v>
      </c>
      <c r="H219" s="19">
        <v>28.69</v>
      </c>
      <c r="I219" s="19">
        <v>10.73</v>
      </c>
      <c r="J219" s="67">
        <v>0</v>
      </c>
      <c r="K219" s="19">
        <v>0</v>
      </c>
      <c r="L219" s="19">
        <v>49.62</v>
      </c>
      <c r="M219" s="19">
        <v>483.46000000000004</v>
      </c>
      <c r="N219" s="19">
        <v>429.69176599999997</v>
      </c>
      <c r="O219" s="19">
        <v>44.285679999999999</v>
      </c>
      <c r="P219" s="19">
        <v>739.53279999999995</v>
      </c>
      <c r="Q219" s="73">
        <f t="shared" si="5"/>
        <v>2937.5714914299997</v>
      </c>
      <c r="R219" s="82"/>
      <c r="S219" s="86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</row>
    <row r="220" spans="1:42" s="2" customFormat="1" ht="12.75" x14ac:dyDescent="0.2">
      <c r="A220" s="67" t="s">
        <v>49</v>
      </c>
      <c r="B220" s="19">
        <v>3.72</v>
      </c>
      <c r="C220" s="19">
        <v>80.86</v>
      </c>
      <c r="D220" s="19">
        <v>445.6</v>
      </c>
      <c r="E220" s="19">
        <v>318.88</v>
      </c>
      <c r="F220" s="19">
        <v>184.94</v>
      </c>
      <c r="G220" s="19">
        <v>117.94124543000001</v>
      </c>
      <c r="H220" s="19">
        <v>28.69</v>
      </c>
      <c r="I220" s="19">
        <v>10.73</v>
      </c>
      <c r="J220" s="67">
        <v>0</v>
      </c>
      <c r="K220" s="19">
        <v>0</v>
      </c>
      <c r="L220" s="19">
        <v>49.55</v>
      </c>
      <c r="M220" s="19">
        <v>483.33000000000004</v>
      </c>
      <c r="N220" s="19">
        <v>429.69176599999997</v>
      </c>
      <c r="O220" s="19">
        <v>44.285679999999999</v>
      </c>
      <c r="P220" s="19">
        <v>739.53279999999995</v>
      </c>
      <c r="Q220" s="73">
        <f t="shared" si="5"/>
        <v>2937.75149143</v>
      </c>
      <c r="R220" s="82"/>
      <c r="S220" s="86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</row>
    <row r="221" spans="1:42" s="2" customFormat="1" ht="12.75" x14ac:dyDescent="0.2">
      <c r="A221" s="19" t="s">
        <v>50</v>
      </c>
      <c r="B221" s="19">
        <v>3.4699999999999998</v>
      </c>
      <c r="C221" s="19">
        <v>81.86</v>
      </c>
      <c r="D221" s="19">
        <v>446.33000000000004</v>
      </c>
      <c r="E221" s="19">
        <v>319.20999999999998</v>
      </c>
      <c r="F221" s="19">
        <v>183.89</v>
      </c>
      <c r="G221" s="19">
        <v>119.49713887</v>
      </c>
      <c r="H221" s="19">
        <v>27.99</v>
      </c>
      <c r="I221" s="19">
        <v>10.58</v>
      </c>
      <c r="J221" s="67">
        <v>0</v>
      </c>
      <c r="K221" s="19">
        <v>0</v>
      </c>
      <c r="L221" s="19">
        <v>51.2</v>
      </c>
      <c r="M221" s="19">
        <v>484.79</v>
      </c>
      <c r="N221" s="19">
        <v>429.69176599999997</v>
      </c>
      <c r="O221" s="19">
        <v>44.285679999999999</v>
      </c>
      <c r="P221" s="19">
        <v>728</v>
      </c>
      <c r="Q221" s="73">
        <f t="shared" si="5"/>
        <v>2930.7945848700001</v>
      </c>
      <c r="R221" s="82"/>
      <c r="S221" s="86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</row>
    <row r="222" spans="1:42" s="2" customFormat="1" ht="12.75" x14ac:dyDescent="0.2">
      <c r="A222" s="19" t="s">
        <v>51</v>
      </c>
      <c r="B222" s="19">
        <v>3.4499999999999997</v>
      </c>
      <c r="C222" s="19">
        <v>81.86</v>
      </c>
      <c r="D222" s="19">
        <v>442.46</v>
      </c>
      <c r="E222" s="19">
        <v>318.36</v>
      </c>
      <c r="F222" s="19">
        <v>184.62</v>
      </c>
      <c r="G222" s="19">
        <v>117.83657701999999</v>
      </c>
      <c r="H222" s="19">
        <v>27.99</v>
      </c>
      <c r="I222" s="19">
        <v>12.57</v>
      </c>
      <c r="J222" s="67">
        <v>0</v>
      </c>
      <c r="K222" s="19">
        <v>0</v>
      </c>
      <c r="L222" s="19">
        <v>53.08</v>
      </c>
      <c r="M222" s="19">
        <v>482.85</v>
      </c>
      <c r="N222" s="19">
        <v>429.69176599999997</v>
      </c>
      <c r="O222" s="19">
        <v>44.285679999999999</v>
      </c>
      <c r="P222" s="19">
        <v>728</v>
      </c>
      <c r="Q222" s="73">
        <f t="shared" si="5"/>
        <v>2927.0540230199999</v>
      </c>
      <c r="R222" s="82"/>
      <c r="S222" s="86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</row>
    <row r="223" spans="1:42" s="2" customFormat="1" ht="12.75" x14ac:dyDescent="0.2">
      <c r="A223" s="19" t="s">
        <v>52</v>
      </c>
      <c r="B223" s="19">
        <v>3.39</v>
      </c>
      <c r="C223" s="19">
        <v>82.44</v>
      </c>
      <c r="D223" s="19">
        <v>444.72999999999996</v>
      </c>
      <c r="E223" s="19">
        <v>328.36</v>
      </c>
      <c r="F223" s="19">
        <v>184.51</v>
      </c>
      <c r="G223" s="19">
        <v>119.03084917</v>
      </c>
      <c r="H223" s="19">
        <v>34.99</v>
      </c>
      <c r="I223" s="19">
        <v>12.58</v>
      </c>
      <c r="J223" s="67">
        <v>0</v>
      </c>
      <c r="K223" s="19">
        <v>0</v>
      </c>
      <c r="L223" s="19">
        <v>54.11</v>
      </c>
      <c r="M223" s="19">
        <v>482.85</v>
      </c>
      <c r="N223" s="19">
        <v>429.69176599999997</v>
      </c>
      <c r="O223" s="19">
        <v>44.285679999999999</v>
      </c>
      <c r="P223" s="19">
        <v>728</v>
      </c>
      <c r="Q223" s="73">
        <f t="shared" si="5"/>
        <v>2948.9682951699997</v>
      </c>
      <c r="R223" s="82"/>
      <c r="S223" s="86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</row>
    <row r="224" spans="1:42" s="2" customFormat="1" ht="12.75" x14ac:dyDescent="0.2">
      <c r="A224" s="19" t="s">
        <v>59</v>
      </c>
      <c r="B224" s="19">
        <v>3.2</v>
      </c>
      <c r="C224" s="19">
        <v>96.4</v>
      </c>
      <c r="D224" s="19">
        <v>444.91999999999996</v>
      </c>
      <c r="E224" s="19">
        <v>328.47</v>
      </c>
      <c r="F224" s="19">
        <v>184.46</v>
      </c>
      <c r="G224" s="19">
        <v>119.23353278</v>
      </c>
      <c r="H224" s="19">
        <v>34.99</v>
      </c>
      <c r="I224" s="19">
        <v>15.23</v>
      </c>
      <c r="J224" s="67">
        <v>0.37</v>
      </c>
      <c r="K224" s="19">
        <v>0</v>
      </c>
      <c r="L224" s="19">
        <v>55.43</v>
      </c>
      <c r="M224" s="19">
        <v>482.42</v>
      </c>
      <c r="N224" s="19">
        <v>429.69176599999997</v>
      </c>
      <c r="O224" s="19">
        <v>44.285679999999999</v>
      </c>
      <c r="P224" s="19">
        <v>728</v>
      </c>
      <c r="Q224" s="73">
        <f t="shared" si="5"/>
        <v>2967.1009787799999</v>
      </c>
      <c r="R224" s="82"/>
      <c r="S224" s="86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</row>
    <row r="225" spans="1:42" s="2" customFormat="1" ht="12.75" x14ac:dyDescent="0.2">
      <c r="A225" s="19" t="s">
        <v>54</v>
      </c>
      <c r="B225" s="19">
        <v>3.25</v>
      </c>
      <c r="C225" s="19">
        <v>94.66</v>
      </c>
      <c r="D225" s="19">
        <v>435.54</v>
      </c>
      <c r="E225" s="19">
        <v>329.17</v>
      </c>
      <c r="F225" s="19">
        <v>183.18</v>
      </c>
      <c r="G225" s="19">
        <v>118.13962402</v>
      </c>
      <c r="H225" s="19">
        <v>33.619999999999997</v>
      </c>
      <c r="I225" s="19">
        <v>14.54</v>
      </c>
      <c r="J225" s="67">
        <v>0.37</v>
      </c>
      <c r="K225" s="19">
        <v>0</v>
      </c>
      <c r="L225" s="19">
        <v>57.4</v>
      </c>
      <c r="M225" s="19">
        <v>482.42</v>
      </c>
      <c r="N225" s="19">
        <v>429.69176599999997</v>
      </c>
      <c r="O225" s="19">
        <v>44.285679999999999</v>
      </c>
      <c r="P225" s="19">
        <v>728</v>
      </c>
      <c r="Q225" s="73">
        <f t="shared" si="5"/>
        <v>2954.2670700200001</v>
      </c>
      <c r="R225" s="82"/>
      <c r="S225" s="86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</row>
    <row r="226" spans="1:42" s="2" customFormat="1" ht="12.75" x14ac:dyDescent="0.2">
      <c r="A226" s="19" t="s">
        <v>55</v>
      </c>
      <c r="B226" s="19">
        <v>3.24</v>
      </c>
      <c r="C226" s="19">
        <v>94.66</v>
      </c>
      <c r="D226" s="19">
        <v>436.47</v>
      </c>
      <c r="E226" s="19">
        <v>338.02</v>
      </c>
      <c r="F226" s="19">
        <v>180.61</v>
      </c>
      <c r="G226" s="19">
        <v>118.15453937000001</v>
      </c>
      <c r="H226" s="19">
        <v>34.92</v>
      </c>
      <c r="I226" s="19">
        <v>14.54</v>
      </c>
      <c r="J226" s="67">
        <v>0.94</v>
      </c>
      <c r="K226" s="19">
        <v>0</v>
      </c>
      <c r="L226" s="19">
        <v>58.45</v>
      </c>
      <c r="M226" s="19">
        <v>494.03</v>
      </c>
      <c r="N226" s="19">
        <v>429.69176599999997</v>
      </c>
      <c r="O226" s="19">
        <v>44.285679999999999</v>
      </c>
      <c r="P226" s="19">
        <v>728</v>
      </c>
      <c r="Q226" s="73">
        <f t="shared" si="5"/>
        <v>2976.0119853700003</v>
      </c>
      <c r="R226" s="82"/>
      <c r="S226" s="8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</row>
    <row r="227" spans="1:42" ht="12.75" x14ac:dyDescent="0.2">
      <c r="A227" s="67" t="s">
        <v>56</v>
      </c>
      <c r="B227" s="67">
        <v>2.93</v>
      </c>
      <c r="C227" s="67">
        <v>99.7</v>
      </c>
      <c r="D227" s="67">
        <v>438.56154279999998</v>
      </c>
      <c r="E227" s="67">
        <v>341.13</v>
      </c>
      <c r="F227" s="67">
        <v>178.69</v>
      </c>
      <c r="G227" s="67">
        <v>119.10568687</v>
      </c>
      <c r="H227" s="67">
        <v>34.21</v>
      </c>
      <c r="I227" s="67">
        <v>14.379999999999999</v>
      </c>
      <c r="J227" s="67">
        <v>0.94</v>
      </c>
      <c r="K227" s="67">
        <v>0</v>
      </c>
      <c r="L227" s="67">
        <v>58.44</v>
      </c>
      <c r="M227" s="67">
        <v>494.03</v>
      </c>
      <c r="N227" s="67">
        <v>429.69176599999997</v>
      </c>
      <c r="O227" s="67">
        <v>44.29</v>
      </c>
      <c r="P227" s="67">
        <v>728</v>
      </c>
      <c r="Q227" s="73">
        <f t="shared" si="5"/>
        <v>2984.09899567</v>
      </c>
      <c r="S227" s="86"/>
    </row>
    <row r="228" spans="1:42" s="2" customFormat="1" ht="12.75" x14ac:dyDescent="0.2">
      <c r="A228" s="63">
        <v>2026</v>
      </c>
      <c r="B228" s="19"/>
      <c r="C228" s="19"/>
      <c r="D228" s="19"/>
      <c r="E228" s="19"/>
      <c r="F228" s="19"/>
      <c r="G228" s="19"/>
      <c r="H228" s="19"/>
      <c r="I228" s="19"/>
      <c r="J228" s="67"/>
      <c r="K228" s="19"/>
      <c r="L228" s="19"/>
      <c r="M228" s="19"/>
      <c r="N228" s="19"/>
      <c r="O228" s="19"/>
      <c r="P228" s="19"/>
      <c r="Q228" s="19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</row>
    <row r="229" spans="1:42" s="2" customFormat="1" ht="12.75" x14ac:dyDescent="0.2">
      <c r="A229" s="19" t="s">
        <v>57</v>
      </c>
      <c r="B229" s="19">
        <v>2.8051533799999997</v>
      </c>
      <c r="C229" s="19">
        <v>99.80545386</v>
      </c>
      <c r="D229" s="19">
        <v>429.30295536</v>
      </c>
      <c r="E229" s="19">
        <v>340.28170880000005</v>
      </c>
      <c r="F229" s="19">
        <v>178.80516832000001</v>
      </c>
      <c r="G229" s="19">
        <v>120.18124495000001</v>
      </c>
      <c r="H229" s="19">
        <v>34.214980920000002</v>
      </c>
      <c r="I229" s="19">
        <v>14.384668850000002</v>
      </c>
      <c r="J229" s="67">
        <v>0.93600000000000005</v>
      </c>
      <c r="K229" s="19">
        <v>0</v>
      </c>
      <c r="L229" s="19">
        <v>62.160367890000003</v>
      </c>
      <c r="M229" s="19">
        <v>488.75154411999995</v>
      </c>
      <c r="N229" s="19">
        <v>429.69176600000003</v>
      </c>
      <c r="O229" s="19">
        <v>44.285679999999999</v>
      </c>
      <c r="P229" s="19">
        <v>728</v>
      </c>
      <c r="Q229" s="19">
        <v>2973.6066924500001</v>
      </c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</row>
    <row r="230" spans="1:42" s="2" customFormat="1" ht="12.75" x14ac:dyDescent="0.2">
      <c r="A230" s="19" t="s">
        <v>58</v>
      </c>
      <c r="B230" s="19">
        <v>2.8</v>
      </c>
      <c r="C230" s="19">
        <v>99.8</v>
      </c>
      <c r="D230" s="19">
        <v>433.6</v>
      </c>
      <c r="E230" s="19">
        <v>340.3</v>
      </c>
      <c r="F230" s="19">
        <v>178.4</v>
      </c>
      <c r="G230" s="19">
        <v>119.6</v>
      </c>
      <c r="H230" s="19">
        <v>34.200000000000003</v>
      </c>
      <c r="I230" s="19">
        <v>14.4</v>
      </c>
      <c r="J230" s="67">
        <v>0.9</v>
      </c>
      <c r="K230" s="19">
        <v>0</v>
      </c>
      <c r="L230" s="19">
        <v>62.2</v>
      </c>
      <c r="M230" s="19">
        <v>488.8</v>
      </c>
      <c r="N230" s="19">
        <v>429.7</v>
      </c>
      <c r="O230" s="19">
        <v>44.3</v>
      </c>
      <c r="P230" s="19">
        <v>728</v>
      </c>
      <c r="Q230" s="19">
        <v>2977</v>
      </c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</row>
    <row r="231" spans="1:42" s="2" customFormat="1" ht="12.75" x14ac:dyDescent="0.2">
      <c r="A231" s="19" t="s">
        <v>47</v>
      </c>
      <c r="B231" s="19">
        <v>2.7243303000000001</v>
      </c>
      <c r="C231" s="19">
        <v>101.37213131999998</v>
      </c>
      <c r="D231" s="19">
        <v>435.23027170000006</v>
      </c>
      <c r="E231" s="19">
        <v>341.25897087999999</v>
      </c>
      <c r="F231" s="19">
        <v>177.84109572</v>
      </c>
      <c r="G231" s="19">
        <v>117.96524915000001</v>
      </c>
      <c r="H231" s="19">
        <v>34.214980920000002</v>
      </c>
      <c r="I231" s="19">
        <v>14.22167185</v>
      </c>
      <c r="J231" s="67">
        <v>0.93600000000000005</v>
      </c>
      <c r="K231" s="19">
        <v>0</v>
      </c>
      <c r="L231" s="19">
        <v>61.618534180000005</v>
      </c>
      <c r="M231" s="19">
        <v>488.32317696000001</v>
      </c>
      <c r="N231" s="19">
        <v>429.69176600000003</v>
      </c>
      <c r="O231" s="19">
        <v>44.285679999999999</v>
      </c>
      <c r="P231" s="19">
        <v>728</v>
      </c>
      <c r="Q231" s="19">
        <v>2977.68385898</v>
      </c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</row>
    <row r="232" spans="1:42" s="2" customFormat="1" ht="12.75" x14ac:dyDescent="0.2">
      <c r="A232" s="19"/>
      <c r="B232" s="19"/>
      <c r="C232" s="19"/>
      <c r="D232" s="19"/>
      <c r="E232" s="19"/>
      <c r="F232" s="19"/>
      <c r="G232" s="19"/>
      <c r="H232" s="19"/>
      <c r="I232" s="19"/>
      <c r="J232" s="67"/>
      <c r="K232" s="19"/>
      <c r="L232" s="19"/>
      <c r="M232" s="19"/>
      <c r="N232" s="19"/>
      <c r="O232" s="19"/>
      <c r="P232" s="19"/>
      <c r="Q232" s="19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</row>
    <row r="233" spans="1:42" s="2" customFormat="1" ht="12.75" x14ac:dyDescent="0.2">
      <c r="A233" s="19"/>
      <c r="B233" s="19"/>
      <c r="C233" s="19"/>
      <c r="D233" s="19"/>
      <c r="E233" s="19"/>
      <c r="F233" s="19"/>
      <c r="G233" s="19"/>
      <c r="H233" s="19"/>
      <c r="I233" s="19"/>
      <c r="J233" s="67"/>
      <c r="K233" s="19"/>
      <c r="L233" s="19"/>
      <c r="M233" s="19"/>
      <c r="N233" s="19"/>
      <c r="O233" s="19"/>
      <c r="P233" s="19"/>
      <c r="Q233" s="19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</row>
    <row r="234" spans="1:42" s="2" customFormat="1" ht="12.75" x14ac:dyDescent="0.2">
      <c r="A234" s="19"/>
      <c r="B234" s="19"/>
      <c r="C234" s="19"/>
      <c r="D234" s="19"/>
      <c r="E234" s="19"/>
      <c r="F234" s="19"/>
      <c r="G234" s="19"/>
      <c r="H234" s="19"/>
      <c r="I234" s="19"/>
      <c r="J234" s="67"/>
      <c r="K234" s="19"/>
      <c r="L234" s="19"/>
      <c r="M234" s="19"/>
      <c r="N234" s="19"/>
      <c r="O234" s="19"/>
      <c r="P234" s="19"/>
      <c r="Q234" s="19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</row>
    <row r="235" spans="1:42" s="2" customFormat="1" ht="12.75" x14ac:dyDescent="0.2">
      <c r="A235" s="19"/>
      <c r="B235" s="19"/>
      <c r="C235" s="19"/>
      <c r="D235" s="19"/>
      <c r="E235" s="19"/>
      <c r="F235" s="19"/>
      <c r="G235" s="19"/>
      <c r="H235" s="19"/>
      <c r="I235" s="19"/>
      <c r="J235" s="67"/>
      <c r="K235" s="19"/>
      <c r="L235" s="19"/>
      <c r="M235" s="19"/>
      <c r="N235" s="19"/>
      <c r="O235" s="19"/>
      <c r="P235" s="19"/>
      <c r="Q235" s="19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</row>
    <row r="236" spans="1:42" s="2" customFormat="1" ht="12.75" x14ac:dyDescent="0.2">
      <c r="A236" s="19"/>
      <c r="B236" s="19"/>
      <c r="C236" s="19"/>
      <c r="D236" s="19"/>
      <c r="E236" s="19"/>
      <c r="F236" s="19"/>
      <c r="G236" s="19"/>
      <c r="H236" s="19"/>
      <c r="I236" s="19"/>
      <c r="J236" s="67"/>
      <c r="K236" s="19"/>
      <c r="L236" s="19"/>
      <c r="M236" s="19"/>
      <c r="N236" s="19"/>
      <c r="O236" s="19"/>
      <c r="P236" s="19"/>
      <c r="Q236" s="19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</row>
    <row r="237" spans="1:42" s="2" customFormat="1" ht="12.75" x14ac:dyDescent="0.2">
      <c r="A237" s="19"/>
      <c r="B237" s="19"/>
      <c r="C237" s="19"/>
      <c r="D237" s="19"/>
      <c r="E237" s="19"/>
      <c r="F237" s="19"/>
      <c r="G237" s="19"/>
      <c r="H237" s="19"/>
      <c r="I237" s="19"/>
      <c r="J237" s="67"/>
      <c r="K237" s="19"/>
      <c r="L237" s="19"/>
      <c r="M237" s="19"/>
      <c r="N237" s="19"/>
      <c r="O237" s="19"/>
      <c r="P237" s="19"/>
      <c r="Q237" s="19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</row>
    <row r="238" spans="1:42" s="2" customFormat="1" ht="12.75" x14ac:dyDescent="0.2">
      <c r="A238" s="19"/>
      <c r="B238" s="19"/>
      <c r="C238" s="19"/>
      <c r="D238" s="19"/>
      <c r="E238" s="19"/>
      <c r="F238" s="19"/>
      <c r="G238" s="19"/>
      <c r="H238" s="19"/>
      <c r="I238" s="19"/>
      <c r="J238" s="67"/>
      <c r="K238" s="19"/>
      <c r="L238" s="19"/>
      <c r="M238" s="19"/>
      <c r="N238" s="19"/>
      <c r="O238" s="19"/>
      <c r="P238" s="19"/>
      <c r="Q238" s="19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</row>
    <row r="239" spans="1:42" s="2" customFormat="1" ht="12.75" x14ac:dyDescent="0.2">
      <c r="A239" s="19"/>
      <c r="B239" s="19"/>
      <c r="C239" s="19"/>
      <c r="D239" s="19"/>
      <c r="E239" s="19"/>
      <c r="F239" s="19"/>
      <c r="G239" s="19"/>
      <c r="H239" s="19"/>
      <c r="I239" s="19"/>
      <c r="J239" s="67"/>
      <c r="K239" s="19"/>
      <c r="L239" s="19"/>
      <c r="M239" s="19"/>
      <c r="N239" s="19"/>
      <c r="O239" s="19"/>
      <c r="P239" s="19"/>
      <c r="Q239" s="1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</row>
    <row r="240" spans="1:42" s="2" customFormat="1" ht="12.75" x14ac:dyDescent="0.2">
      <c r="A240" s="19"/>
      <c r="B240" s="19"/>
      <c r="C240" s="19"/>
      <c r="D240" s="19"/>
      <c r="E240" s="19"/>
      <c r="F240" s="19"/>
      <c r="G240" s="19"/>
      <c r="H240" s="19"/>
      <c r="I240" s="19"/>
      <c r="J240" s="67"/>
      <c r="K240" s="19"/>
      <c r="L240" s="19"/>
      <c r="M240" s="19"/>
      <c r="N240" s="19"/>
      <c r="O240" s="19"/>
      <c r="P240" s="19"/>
      <c r="Q240" s="19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</row>
    <row r="241" spans="1:42" s="2" customFormat="1" ht="12.75" x14ac:dyDescent="0.2">
      <c r="A241" s="19"/>
      <c r="B241" s="19"/>
      <c r="C241" s="19"/>
      <c r="D241" s="19"/>
      <c r="E241" s="19"/>
      <c r="F241" s="19"/>
      <c r="G241" s="19"/>
      <c r="H241" s="19"/>
      <c r="I241" s="19"/>
      <c r="J241" s="67"/>
      <c r="K241" s="19"/>
      <c r="L241" s="19"/>
      <c r="M241" s="19"/>
      <c r="N241" s="19"/>
      <c r="O241" s="19"/>
      <c r="P241" s="19"/>
      <c r="Q241" s="19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</row>
    <row r="242" spans="1:42" s="2" customFormat="1" ht="12.75" x14ac:dyDescent="0.2">
      <c r="A242" s="19"/>
      <c r="B242" s="19"/>
      <c r="C242" s="19"/>
      <c r="D242" s="19"/>
      <c r="E242" s="19"/>
      <c r="F242" s="19"/>
      <c r="G242" s="19"/>
      <c r="H242" s="19"/>
      <c r="I242" s="19"/>
      <c r="J242" s="67"/>
      <c r="K242" s="19"/>
      <c r="L242" s="19"/>
      <c r="M242" s="19"/>
      <c r="N242" s="19"/>
      <c r="O242" s="19"/>
      <c r="P242" s="19"/>
      <c r="Q242" s="19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</row>
    <row r="243" spans="1:42" s="2" customFormat="1" ht="12.75" x14ac:dyDescent="0.2">
      <c r="A243" s="19"/>
      <c r="B243" s="19"/>
      <c r="C243" s="19"/>
      <c r="D243" s="19"/>
      <c r="E243" s="19"/>
      <c r="F243" s="19"/>
      <c r="G243" s="19"/>
      <c r="H243" s="19"/>
      <c r="I243" s="19"/>
      <c r="J243" s="67"/>
      <c r="K243" s="19"/>
      <c r="L243" s="19"/>
      <c r="M243" s="19"/>
      <c r="N243" s="19"/>
      <c r="O243" s="19"/>
      <c r="P243" s="19"/>
      <c r="Q243" s="19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</row>
    <row r="244" spans="1:42" s="2" customFormat="1" ht="12.75" x14ac:dyDescent="0.2">
      <c r="A244" s="19"/>
      <c r="B244" s="19"/>
      <c r="C244" s="19"/>
      <c r="D244" s="19"/>
      <c r="E244" s="19"/>
      <c r="F244" s="19"/>
      <c r="G244" s="19"/>
      <c r="H244" s="19"/>
      <c r="I244" s="19"/>
      <c r="J244" s="67"/>
      <c r="K244" s="19"/>
      <c r="L244" s="19"/>
      <c r="M244" s="19"/>
      <c r="N244" s="19"/>
      <c r="O244" s="19"/>
      <c r="P244" s="19"/>
      <c r="Q244" s="19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</row>
    <row r="245" spans="1:42" s="2" customFormat="1" ht="12.75" x14ac:dyDescent="0.2">
      <c r="A245" s="19"/>
      <c r="B245" s="19"/>
      <c r="C245" s="19"/>
      <c r="D245" s="19"/>
      <c r="E245" s="19"/>
      <c r="F245" s="19"/>
      <c r="G245" s="19"/>
      <c r="H245" s="19"/>
      <c r="I245" s="19"/>
      <c r="J245" s="67"/>
      <c r="K245" s="19"/>
      <c r="L245" s="19"/>
      <c r="M245" s="19"/>
      <c r="N245" s="19"/>
      <c r="O245" s="19"/>
      <c r="P245" s="19"/>
      <c r="Q245" s="19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</row>
    <row r="246" spans="1:42" s="2" customFormat="1" ht="12.75" x14ac:dyDescent="0.2">
      <c r="A246" s="19"/>
      <c r="B246" s="19"/>
      <c r="C246" s="19"/>
      <c r="D246" s="19"/>
      <c r="E246" s="19"/>
      <c r="F246" s="19"/>
      <c r="G246" s="19"/>
      <c r="H246" s="19"/>
      <c r="I246" s="19"/>
      <c r="J246" s="67"/>
      <c r="K246" s="19"/>
      <c r="L246" s="19"/>
      <c r="M246" s="19"/>
      <c r="N246" s="19"/>
      <c r="O246" s="19"/>
      <c r="P246" s="19"/>
      <c r="Q246" s="19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</row>
    <row r="247" spans="1:42" s="2" customFormat="1" ht="12.75" x14ac:dyDescent="0.2">
      <c r="A247" s="19"/>
      <c r="B247" s="19"/>
      <c r="C247" s="19"/>
      <c r="D247" s="19"/>
      <c r="E247" s="19"/>
      <c r="F247" s="19"/>
      <c r="G247" s="19"/>
      <c r="H247" s="19"/>
      <c r="I247" s="19"/>
      <c r="J247" s="67"/>
      <c r="K247" s="19"/>
      <c r="L247" s="19"/>
      <c r="M247" s="19"/>
      <c r="N247" s="19"/>
      <c r="O247" s="19"/>
      <c r="P247" s="19"/>
      <c r="Q247" s="19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</row>
    <row r="248" spans="1:42" s="2" customFormat="1" ht="12.75" x14ac:dyDescent="0.2">
      <c r="A248" s="19"/>
      <c r="B248" s="19"/>
      <c r="C248" s="19"/>
      <c r="D248" s="19"/>
      <c r="E248" s="19"/>
      <c r="F248" s="19"/>
      <c r="G248" s="19"/>
      <c r="H248" s="19"/>
      <c r="I248" s="19"/>
      <c r="J248" s="67"/>
      <c r="K248" s="19"/>
      <c r="L248" s="19"/>
      <c r="M248" s="19"/>
      <c r="N248" s="19"/>
      <c r="O248" s="19"/>
      <c r="P248" s="19"/>
      <c r="Q248" s="19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</row>
    <row r="249" spans="1:42" s="2" customFormat="1" ht="12.75" x14ac:dyDescent="0.2">
      <c r="A249" s="19"/>
      <c r="B249" s="19"/>
      <c r="C249" s="19"/>
      <c r="D249" s="19"/>
      <c r="E249" s="19"/>
      <c r="F249" s="19"/>
      <c r="G249" s="19"/>
      <c r="H249" s="19"/>
      <c r="I249" s="19"/>
      <c r="J249" s="67"/>
      <c r="K249" s="19"/>
      <c r="L249" s="19"/>
      <c r="M249" s="19"/>
      <c r="N249" s="19"/>
      <c r="O249" s="19"/>
      <c r="P249" s="19"/>
      <c r="Q249" s="1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</row>
    <row r="250" spans="1:42" s="2" customFormat="1" ht="12.75" x14ac:dyDescent="0.2">
      <c r="A250" s="19"/>
      <c r="B250" s="19"/>
      <c r="C250" s="19"/>
      <c r="D250" s="19"/>
      <c r="E250" s="19"/>
      <c r="F250" s="19"/>
      <c r="G250" s="19"/>
      <c r="H250" s="19"/>
      <c r="I250" s="19"/>
      <c r="J250" s="67"/>
      <c r="K250" s="19"/>
      <c r="L250" s="19"/>
      <c r="M250" s="19"/>
      <c r="N250" s="19"/>
      <c r="O250" s="19"/>
      <c r="P250" s="19"/>
      <c r="Q250" s="19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</row>
    <row r="251" spans="1:42" s="2" customFormat="1" ht="12.75" x14ac:dyDescent="0.2">
      <c r="A251" s="19"/>
      <c r="B251" s="19"/>
      <c r="C251" s="19"/>
      <c r="D251" s="19"/>
      <c r="E251" s="19"/>
      <c r="F251" s="19"/>
      <c r="G251" s="19"/>
      <c r="H251" s="19"/>
      <c r="I251" s="19"/>
      <c r="J251" s="67"/>
      <c r="K251" s="19"/>
      <c r="L251" s="19"/>
      <c r="M251" s="19"/>
      <c r="N251" s="19"/>
      <c r="O251" s="19"/>
      <c r="P251" s="19"/>
      <c r="Q251" s="19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</row>
    <row r="252" spans="1:42" s="2" customFormat="1" ht="12.75" x14ac:dyDescent="0.2">
      <c r="A252" s="19"/>
      <c r="B252" s="19"/>
      <c r="C252" s="19"/>
      <c r="D252" s="19"/>
      <c r="E252" s="19"/>
      <c r="F252" s="19"/>
      <c r="G252" s="19"/>
      <c r="H252" s="19"/>
      <c r="I252" s="19"/>
      <c r="J252" s="67"/>
      <c r="K252" s="19"/>
      <c r="L252" s="19"/>
      <c r="M252" s="19"/>
      <c r="N252" s="19"/>
      <c r="O252" s="19"/>
      <c r="P252" s="19"/>
      <c r="Q252" s="19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</row>
    <row r="253" spans="1:42" s="2" customFormat="1" ht="12.75" x14ac:dyDescent="0.2">
      <c r="A253" s="19"/>
      <c r="B253" s="19"/>
      <c r="C253" s="19"/>
      <c r="D253" s="19"/>
      <c r="E253" s="19"/>
      <c r="F253" s="19"/>
      <c r="G253" s="19"/>
      <c r="H253" s="19"/>
      <c r="I253" s="19"/>
      <c r="J253" s="67"/>
      <c r="K253" s="19"/>
      <c r="L253" s="19"/>
      <c r="M253" s="19"/>
      <c r="N253" s="19"/>
      <c r="O253" s="19"/>
      <c r="P253" s="19"/>
      <c r="Q253" s="19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</row>
    <row r="254" spans="1:42" s="2" customFormat="1" ht="12.75" x14ac:dyDescent="0.2">
      <c r="A254" s="19"/>
      <c r="B254" s="19"/>
      <c r="C254" s="19"/>
      <c r="D254" s="19"/>
      <c r="E254" s="19"/>
      <c r="F254" s="19"/>
      <c r="G254" s="19"/>
      <c r="H254" s="19"/>
      <c r="I254" s="19"/>
      <c r="J254" s="67"/>
      <c r="K254" s="19"/>
      <c r="L254" s="19"/>
      <c r="M254" s="19"/>
      <c r="N254" s="19"/>
      <c r="O254" s="19"/>
      <c r="P254" s="19"/>
      <c r="Q254" s="19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</row>
    <row r="255" spans="1:42" s="2" customFormat="1" ht="12.75" x14ac:dyDescent="0.2">
      <c r="A255" s="19"/>
      <c r="B255" s="19"/>
      <c r="C255" s="19"/>
      <c r="D255" s="19"/>
      <c r="E255" s="19"/>
      <c r="F255" s="19"/>
      <c r="G255" s="19"/>
      <c r="H255" s="19"/>
      <c r="I255" s="19"/>
      <c r="J255" s="67"/>
      <c r="K255" s="19"/>
      <c r="L255" s="19"/>
      <c r="M255" s="19"/>
      <c r="N255" s="19"/>
      <c r="O255" s="19"/>
      <c r="P255" s="19"/>
      <c r="Q255" s="19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</row>
    <row r="256" spans="1:42" s="2" customFormat="1" ht="12.75" x14ac:dyDescent="0.2">
      <c r="A256" s="19"/>
      <c r="B256" s="19"/>
      <c r="C256" s="19"/>
      <c r="D256" s="19"/>
      <c r="E256" s="19"/>
      <c r="F256" s="19"/>
      <c r="G256" s="19"/>
      <c r="H256" s="19"/>
      <c r="I256" s="19"/>
      <c r="J256" s="67"/>
      <c r="K256" s="19"/>
      <c r="L256" s="19"/>
      <c r="M256" s="19"/>
      <c r="N256" s="19"/>
      <c r="O256" s="19"/>
      <c r="P256" s="19"/>
      <c r="Q256" s="19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</row>
    <row r="257" spans="1:42" s="2" customFormat="1" ht="12.75" x14ac:dyDescent="0.2">
      <c r="A257" s="19"/>
      <c r="B257" s="19"/>
      <c r="C257" s="19"/>
      <c r="D257" s="19"/>
      <c r="E257" s="19"/>
      <c r="F257" s="19"/>
      <c r="G257" s="19"/>
      <c r="H257" s="19"/>
      <c r="I257" s="19"/>
      <c r="J257" s="67"/>
      <c r="K257" s="19"/>
      <c r="L257" s="19"/>
      <c r="M257" s="19"/>
      <c r="N257" s="19"/>
      <c r="O257" s="19"/>
      <c r="P257" s="19"/>
      <c r="Q257" s="19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</row>
    <row r="258" spans="1:42" s="2" customFormat="1" ht="12.75" x14ac:dyDescent="0.2">
      <c r="A258" s="19"/>
      <c r="B258" s="19"/>
      <c r="C258" s="19"/>
      <c r="D258" s="19"/>
      <c r="E258" s="19"/>
      <c r="F258" s="19"/>
      <c r="G258" s="19"/>
      <c r="H258" s="19"/>
      <c r="I258" s="19"/>
      <c r="J258" s="67"/>
      <c r="K258" s="19"/>
      <c r="L258" s="19"/>
      <c r="M258" s="19"/>
      <c r="N258" s="19"/>
      <c r="O258" s="19"/>
      <c r="P258" s="19"/>
      <c r="Q258" s="19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</row>
    <row r="259" spans="1:42" s="2" customFormat="1" ht="12.75" x14ac:dyDescent="0.2">
      <c r="A259" s="19"/>
      <c r="B259" s="19"/>
      <c r="C259" s="19"/>
      <c r="D259" s="19"/>
      <c r="E259" s="19"/>
      <c r="F259" s="19"/>
      <c r="G259" s="19"/>
      <c r="H259" s="19"/>
      <c r="I259" s="19"/>
      <c r="J259" s="67"/>
      <c r="K259" s="19"/>
      <c r="L259" s="19"/>
      <c r="M259" s="19"/>
      <c r="N259" s="19"/>
      <c r="O259" s="19"/>
      <c r="P259" s="19"/>
      <c r="Q259" s="1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</row>
    <row r="260" spans="1:42" s="2" customFormat="1" ht="12.75" x14ac:dyDescent="0.2">
      <c r="A260" s="19"/>
      <c r="B260" s="19"/>
      <c r="C260" s="19"/>
      <c r="D260" s="19"/>
      <c r="E260" s="19"/>
      <c r="F260" s="19"/>
      <c r="G260" s="19"/>
      <c r="H260" s="19"/>
      <c r="I260" s="19"/>
      <c r="J260" s="67"/>
      <c r="K260" s="19"/>
      <c r="L260" s="19"/>
      <c r="M260" s="19"/>
      <c r="N260" s="19"/>
      <c r="O260" s="19"/>
      <c r="P260" s="19"/>
      <c r="Q260" s="19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</row>
    <row r="261" spans="1:42" s="2" customFormat="1" ht="12.75" x14ac:dyDescent="0.2">
      <c r="A261" s="19"/>
      <c r="B261" s="19"/>
      <c r="C261" s="19"/>
      <c r="D261" s="19"/>
      <c r="E261" s="19"/>
      <c r="F261" s="19"/>
      <c r="G261" s="19"/>
      <c r="H261" s="19"/>
      <c r="I261" s="19"/>
      <c r="J261" s="67"/>
      <c r="K261" s="19"/>
      <c r="L261" s="19"/>
      <c r="M261" s="19"/>
      <c r="N261" s="19"/>
      <c r="O261" s="19"/>
      <c r="P261" s="19"/>
      <c r="Q261" s="19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</row>
    <row r="262" spans="1:42" s="2" customFormat="1" ht="12.75" x14ac:dyDescent="0.2">
      <c r="A262" s="19"/>
      <c r="B262" s="19"/>
      <c r="C262" s="19"/>
      <c r="D262" s="19"/>
      <c r="E262" s="19"/>
      <c r="F262" s="19"/>
      <c r="G262" s="19"/>
      <c r="H262" s="19"/>
      <c r="I262" s="19"/>
      <c r="J262" s="67"/>
      <c r="K262" s="19"/>
      <c r="L262" s="19"/>
      <c r="M262" s="19"/>
      <c r="N262" s="19"/>
      <c r="O262" s="19"/>
      <c r="P262" s="19"/>
      <c r="Q262" s="19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</row>
    <row r="263" spans="1:42" s="2" customFormat="1" ht="12.75" x14ac:dyDescent="0.2">
      <c r="A263" s="19"/>
      <c r="B263" s="19"/>
      <c r="C263" s="19"/>
      <c r="D263" s="19"/>
      <c r="E263" s="19"/>
      <c r="F263" s="19"/>
      <c r="G263" s="19"/>
      <c r="H263" s="19"/>
      <c r="I263" s="19"/>
      <c r="J263" s="67"/>
      <c r="K263" s="19"/>
      <c r="L263" s="19"/>
      <c r="M263" s="19"/>
      <c r="N263" s="19"/>
      <c r="O263" s="19"/>
      <c r="P263" s="19"/>
      <c r="Q263" s="19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</row>
    <row r="264" spans="1:42" s="2" customFormat="1" ht="12.75" x14ac:dyDescent="0.2">
      <c r="A264" s="19"/>
      <c r="B264" s="19"/>
      <c r="C264" s="19"/>
      <c r="D264" s="19"/>
      <c r="E264" s="19"/>
      <c r="F264" s="19"/>
      <c r="G264" s="19"/>
      <c r="H264" s="19"/>
      <c r="I264" s="19"/>
      <c r="J264" s="67"/>
      <c r="K264" s="19"/>
      <c r="L264" s="19"/>
      <c r="M264" s="19"/>
      <c r="N264" s="19"/>
      <c r="O264" s="19"/>
      <c r="P264" s="19"/>
      <c r="Q264" s="19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</row>
    <row r="265" spans="1:42" s="2" customFormat="1" ht="12.75" x14ac:dyDescent="0.2">
      <c r="A265" s="19"/>
      <c r="B265" s="19"/>
      <c r="C265" s="19"/>
      <c r="D265" s="19"/>
      <c r="E265" s="19"/>
      <c r="F265" s="19"/>
      <c r="G265" s="19"/>
      <c r="H265" s="19"/>
      <c r="I265" s="19"/>
      <c r="J265" s="67"/>
      <c r="K265" s="19"/>
      <c r="L265" s="19"/>
      <c r="M265" s="19"/>
      <c r="N265" s="19"/>
      <c r="O265" s="19"/>
      <c r="P265" s="19"/>
      <c r="Q265" s="19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</row>
    <row r="266" spans="1:42" s="2" customFormat="1" ht="12.75" x14ac:dyDescent="0.2">
      <c r="A266" s="19"/>
      <c r="B266" s="19"/>
      <c r="C266" s="19"/>
      <c r="D266" s="19"/>
      <c r="E266" s="19"/>
      <c r="F266" s="19"/>
      <c r="G266" s="19"/>
      <c r="H266" s="19"/>
      <c r="I266" s="19"/>
      <c r="J266" s="67"/>
      <c r="K266" s="19"/>
      <c r="L266" s="19"/>
      <c r="M266" s="19"/>
      <c r="N266" s="19"/>
      <c r="O266" s="19"/>
      <c r="P266" s="19"/>
      <c r="Q266" s="19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</row>
    <row r="267" spans="1:42" s="2" customFormat="1" ht="12.75" x14ac:dyDescent="0.2">
      <c r="A267" s="19"/>
      <c r="B267" s="19"/>
      <c r="C267" s="19"/>
      <c r="D267" s="19"/>
      <c r="E267" s="19"/>
      <c r="F267" s="19"/>
      <c r="G267" s="19"/>
      <c r="H267" s="19"/>
      <c r="I267" s="19"/>
      <c r="J267" s="67"/>
      <c r="K267" s="19"/>
      <c r="L267" s="19"/>
      <c r="M267" s="19"/>
      <c r="N267" s="19"/>
      <c r="O267" s="19"/>
      <c r="P267" s="19"/>
      <c r="Q267" s="19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</row>
    <row r="268" spans="1:42" s="2" customFormat="1" ht="12.75" x14ac:dyDescent="0.2">
      <c r="A268" s="19"/>
      <c r="B268" s="19"/>
      <c r="C268" s="19"/>
      <c r="D268" s="19"/>
      <c r="E268" s="19"/>
      <c r="F268" s="19"/>
      <c r="G268" s="19"/>
      <c r="H268" s="19"/>
      <c r="I268" s="19"/>
      <c r="J268" s="67"/>
      <c r="K268" s="19"/>
      <c r="L268" s="19"/>
      <c r="M268" s="19"/>
      <c r="N268" s="19"/>
      <c r="O268" s="19"/>
      <c r="P268" s="19"/>
      <c r="Q268" s="19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</row>
    <row r="269" spans="1:42" s="2" customFormat="1" ht="12.75" x14ac:dyDescent="0.2">
      <c r="A269" s="19"/>
      <c r="B269" s="19"/>
      <c r="C269" s="19"/>
      <c r="D269" s="19"/>
      <c r="E269" s="19"/>
      <c r="F269" s="19"/>
      <c r="G269" s="19"/>
      <c r="H269" s="19"/>
      <c r="I269" s="19"/>
      <c r="J269" s="67"/>
      <c r="K269" s="19"/>
      <c r="L269" s="19"/>
      <c r="M269" s="19"/>
      <c r="N269" s="19"/>
      <c r="O269" s="19"/>
      <c r="P269" s="19"/>
      <c r="Q269" s="1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</row>
    <row r="270" spans="1:42" s="2" customFormat="1" ht="12.75" x14ac:dyDescent="0.2">
      <c r="A270" s="19"/>
      <c r="B270" s="19"/>
      <c r="C270" s="19"/>
      <c r="D270" s="19"/>
      <c r="E270" s="19"/>
      <c r="F270" s="19"/>
      <c r="G270" s="19"/>
      <c r="H270" s="19"/>
      <c r="I270" s="19"/>
      <c r="J270" s="67"/>
      <c r="K270" s="19"/>
      <c r="L270" s="19"/>
      <c r="M270" s="19"/>
      <c r="N270" s="19"/>
      <c r="O270" s="19"/>
      <c r="P270" s="19"/>
      <c r="Q270" s="19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</row>
    <row r="271" spans="1:42" s="2" customFormat="1" ht="12.75" x14ac:dyDescent="0.2">
      <c r="A271" s="19"/>
      <c r="B271" s="19"/>
      <c r="C271" s="19"/>
      <c r="D271" s="19"/>
      <c r="E271" s="19"/>
      <c r="F271" s="19"/>
      <c r="G271" s="19"/>
      <c r="H271" s="19"/>
      <c r="I271" s="19"/>
      <c r="J271" s="67"/>
      <c r="K271" s="19"/>
      <c r="L271" s="19"/>
      <c r="M271" s="19"/>
      <c r="N271" s="19"/>
      <c r="O271" s="19"/>
      <c r="P271" s="19"/>
      <c r="Q271" s="19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</row>
    <row r="272" spans="1:42" s="2" customFormat="1" ht="12.75" x14ac:dyDescent="0.2">
      <c r="A272" s="19"/>
      <c r="B272" s="19"/>
      <c r="C272" s="19"/>
      <c r="D272" s="19"/>
      <c r="E272" s="19"/>
      <c r="F272" s="19"/>
      <c r="G272" s="19"/>
      <c r="H272" s="19"/>
      <c r="I272" s="19"/>
      <c r="J272" s="67"/>
      <c r="K272" s="19"/>
      <c r="L272" s="19"/>
      <c r="M272" s="19"/>
      <c r="N272" s="19"/>
      <c r="O272" s="19"/>
      <c r="P272" s="19"/>
      <c r="Q272" s="19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</row>
    <row r="273" spans="1:42" s="2" customFormat="1" ht="12.75" x14ac:dyDescent="0.2">
      <c r="A273" s="19"/>
      <c r="B273" s="19"/>
      <c r="C273" s="19"/>
      <c r="D273" s="19"/>
      <c r="E273" s="19"/>
      <c r="F273" s="19"/>
      <c r="G273" s="19"/>
      <c r="H273" s="19"/>
      <c r="I273" s="19"/>
      <c r="J273" s="67"/>
      <c r="K273" s="19"/>
      <c r="L273" s="19"/>
      <c r="M273" s="19"/>
      <c r="N273" s="19"/>
      <c r="O273" s="19"/>
      <c r="P273" s="19"/>
      <c r="Q273" s="19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</row>
    <row r="274" spans="1:42" s="2" customFormat="1" ht="12.75" x14ac:dyDescent="0.2">
      <c r="A274" s="19"/>
      <c r="B274" s="19"/>
      <c r="C274" s="19"/>
      <c r="D274" s="19"/>
      <c r="E274" s="19"/>
      <c r="F274" s="19"/>
      <c r="G274" s="19"/>
      <c r="H274" s="19"/>
      <c r="I274" s="19"/>
      <c r="J274" s="67"/>
      <c r="K274" s="19"/>
      <c r="L274" s="19"/>
      <c r="M274" s="19"/>
      <c r="N274" s="19"/>
      <c r="O274" s="19"/>
      <c r="P274" s="19"/>
      <c r="Q274" s="19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</row>
    <row r="275" spans="1:42" s="2" customFormat="1" ht="12.75" x14ac:dyDescent="0.2">
      <c r="A275" s="19"/>
      <c r="B275" s="19"/>
      <c r="C275" s="19"/>
      <c r="D275" s="19"/>
      <c r="E275" s="19"/>
      <c r="F275" s="19"/>
      <c r="G275" s="19"/>
      <c r="H275" s="19"/>
      <c r="I275" s="19"/>
      <c r="J275" s="67"/>
      <c r="K275" s="19"/>
      <c r="L275" s="19"/>
      <c r="M275" s="19"/>
      <c r="N275" s="19"/>
      <c r="O275" s="19"/>
      <c r="P275" s="19"/>
      <c r="Q275" s="19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</row>
    <row r="276" spans="1:42" s="2" customFormat="1" ht="12.75" x14ac:dyDescent="0.2">
      <c r="A276" s="19"/>
      <c r="B276" s="19"/>
      <c r="C276" s="19"/>
      <c r="D276" s="19"/>
      <c r="E276" s="19"/>
      <c r="F276" s="19"/>
      <c r="G276" s="19"/>
      <c r="H276" s="19"/>
      <c r="I276" s="19"/>
      <c r="J276" s="67"/>
      <c r="K276" s="19"/>
      <c r="L276" s="19"/>
      <c r="M276" s="19"/>
      <c r="N276" s="19"/>
      <c r="O276" s="19"/>
      <c r="P276" s="19"/>
      <c r="Q276" s="19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</row>
    <row r="277" spans="1:42" s="2" customFormat="1" ht="12.75" x14ac:dyDescent="0.2">
      <c r="A277" s="19"/>
      <c r="B277" s="19"/>
      <c r="C277" s="19"/>
      <c r="D277" s="19"/>
      <c r="E277" s="19"/>
      <c r="F277" s="19"/>
      <c r="G277" s="19"/>
      <c r="H277" s="19"/>
      <c r="I277" s="19"/>
      <c r="J277" s="67"/>
      <c r="K277" s="19"/>
      <c r="L277" s="19"/>
      <c r="M277" s="19"/>
      <c r="N277" s="19"/>
      <c r="O277" s="19"/>
      <c r="P277" s="19"/>
      <c r="Q277" s="19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</row>
    <row r="278" spans="1:42" s="2" customFormat="1" ht="12.75" x14ac:dyDescent="0.2">
      <c r="A278" s="19"/>
      <c r="B278" s="19"/>
      <c r="C278" s="19"/>
      <c r="D278" s="19"/>
      <c r="E278" s="19"/>
      <c r="F278" s="19"/>
      <c r="G278" s="19"/>
      <c r="H278" s="19"/>
      <c r="I278" s="19"/>
      <c r="J278" s="67"/>
      <c r="K278" s="19"/>
      <c r="L278" s="19"/>
      <c r="M278" s="19"/>
      <c r="N278" s="19"/>
      <c r="O278" s="19"/>
      <c r="P278" s="19"/>
      <c r="Q278" s="19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</row>
    <row r="279" spans="1:42" s="2" customFormat="1" ht="12.75" x14ac:dyDescent="0.2">
      <c r="A279" s="19"/>
      <c r="B279" s="19"/>
      <c r="C279" s="19"/>
      <c r="D279" s="19"/>
      <c r="E279" s="19"/>
      <c r="F279" s="19"/>
      <c r="G279" s="19"/>
      <c r="H279" s="19"/>
      <c r="I279" s="19"/>
      <c r="J279" s="67"/>
      <c r="K279" s="19"/>
      <c r="L279" s="19"/>
      <c r="M279" s="19"/>
      <c r="N279" s="19"/>
      <c r="O279" s="19"/>
      <c r="P279" s="19"/>
      <c r="Q279" s="1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</row>
    <row r="280" spans="1:42" s="2" customFormat="1" ht="12.75" x14ac:dyDescent="0.2">
      <c r="A280" s="19"/>
      <c r="B280" s="19"/>
      <c r="C280" s="19"/>
      <c r="D280" s="19"/>
      <c r="E280" s="19"/>
      <c r="F280" s="19"/>
      <c r="G280" s="19"/>
      <c r="H280" s="19"/>
      <c r="I280" s="19"/>
      <c r="J280" s="67"/>
      <c r="K280" s="19"/>
      <c r="L280" s="19"/>
      <c r="M280" s="19"/>
      <c r="N280" s="19"/>
      <c r="O280" s="19"/>
      <c r="P280" s="19"/>
      <c r="Q280" s="19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</row>
    <row r="281" spans="1:42" s="2" customFormat="1" ht="12.75" x14ac:dyDescent="0.2">
      <c r="A281" s="19"/>
      <c r="B281" s="19"/>
      <c r="C281" s="19"/>
      <c r="D281" s="19"/>
      <c r="E281" s="19"/>
      <c r="F281" s="19"/>
      <c r="G281" s="19"/>
      <c r="H281" s="19"/>
      <c r="I281" s="19"/>
      <c r="J281" s="67"/>
      <c r="K281" s="19"/>
      <c r="L281" s="19"/>
      <c r="M281" s="19"/>
      <c r="N281" s="19"/>
      <c r="O281" s="19"/>
      <c r="P281" s="19"/>
      <c r="Q281" s="19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</row>
    <row r="282" spans="1:42" s="2" customFormat="1" ht="12.75" x14ac:dyDescent="0.2">
      <c r="A282" s="19"/>
      <c r="B282" s="19"/>
      <c r="C282" s="19"/>
      <c r="D282" s="19"/>
      <c r="E282" s="19"/>
      <c r="F282" s="19"/>
      <c r="G282" s="19"/>
      <c r="H282" s="19"/>
      <c r="I282" s="19"/>
      <c r="J282" s="67"/>
      <c r="K282" s="19"/>
      <c r="L282" s="19"/>
      <c r="M282" s="19"/>
      <c r="N282" s="19"/>
      <c r="O282" s="19"/>
      <c r="P282" s="19"/>
      <c r="Q282" s="19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</row>
    <row r="283" spans="1:42" s="2" customFormat="1" ht="12.75" x14ac:dyDescent="0.2">
      <c r="A283" s="19"/>
      <c r="B283" s="19"/>
      <c r="C283" s="19"/>
      <c r="D283" s="19"/>
      <c r="E283" s="19"/>
      <c r="F283" s="19"/>
      <c r="G283" s="19"/>
      <c r="H283" s="19"/>
      <c r="I283" s="19"/>
      <c r="J283" s="67"/>
      <c r="K283" s="19"/>
      <c r="L283" s="19"/>
      <c r="M283" s="19"/>
      <c r="N283" s="19"/>
      <c r="O283" s="19"/>
      <c r="P283" s="19"/>
      <c r="Q283" s="19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</row>
    <row r="284" spans="1:42" s="2" customFormat="1" ht="12.75" x14ac:dyDescent="0.2">
      <c r="A284" s="19"/>
      <c r="B284" s="19"/>
      <c r="C284" s="19"/>
      <c r="D284" s="19"/>
      <c r="E284" s="19"/>
      <c r="F284" s="19"/>
      <c r="G284" s="19"/>
      <c r="H284" s="19"/>
      <c r="I284" s="19"/>
      <c r="J284" s="67"/>
      <c r="K284" s="19"/>
      <c r="L284" s="19"/>
      <c r="M284" s="19"/>
      <c r="N284" s="19"/>
      <c r="O284" s="19"/>
      <c r="P284" s="19"/>
      <c r="Q284" s="19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</row>
    <row r="285" spans="1:42" s="2" customFormat="1" ht="12.75" x14ac:dyDescent="0.2">
      <c r="A285" s="19"/>
      <c r="B285" s="19"/>
      <c r="C285" s="19"/>
      <c r="D285" s="19"/>
      <c r="E285" s="19"/>
      <c r="F285" s="19"/>
      <c r="G285" s="19"/>
      <c r="H285" s="19"/>
      <c r="I285" s="19"/>
      <c r="J285" s="67"/>
      <c r="K285" s="19"/>
      <c r="L285" s="19"/>
      <c r="M285" s="19"/>
      <c r="N285" s="19"/>
      <c r="O285" s="19"/>
      <c r="P285" s="19"/>
      <c r="Q285" s="19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</row>
    <row r="286" spans="1:42" s="2" customFormat="1" ht="12.75" x14ac:dyDescent="0.2">
      <c r="A286" s="19"/>
      <c r="B286" s="19"/>
      <c r="C286" s="19"/>
      <c r="D286" s="19"/>
      <c r="E286" s="19"/>
      <c r="F286" s="19"/>
      <c r="G286" s="19"/>
      <c r="H286" s="19"/>
      <c r="I286" s="19"/>
      <c r="J286" s="67"/>
      <c r="K286" s="19"/>
      <c r="L286" s="19"/>
      <c r="M286" s="19"/>
      <c r="N286" s="19"/>
      <c r="O286" s="19"/>
      <c r="P286" s="19"/>
      <c r="Q286" s="19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</row>
    <row r="287" spans="1:42" s="2" customFormat="1" ht="12.75" x14ac:dyDescent="0.2">
      <c r="A287" s="19"/>
      <c r="B287" s="19"/>
      <c r="C287" s="19"/>
      <c r="D287" s="19"/>
      <c r="E287" s="19"/>
      <c r="F287" s="19"/>
      <c r="G287" s="19"/>
      <c r="H287" s="19"/>
      <c r="I287" s="19"/>
      <c r="J287" s="67"/>
      <c r="K287" s="19"/>
      <c r="L287" s="19"/>
      <c r="M287" s="19"/>
      <c r="N287" s="19"/>
      <c r="O287" s="19"/>
      <c r="P287" s="19"/>
      <c r="Q287" s="19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</row>
    <row r="288" spans="1:42" s="2" customFormat="1" ht="12.75" x14ac:dyDescent="0.2">
      <c r="A288" s="19"/>
      <c r="B288" s="19"/>
      <c r="C288" s="19"/>
      <c r="D288" s="19"/>
      <c r="E288" s="19"/>
      <c r="F288" s="19"/>
      <c r="G288" s="19"/>
      <c r="H288" s="19"/>
      <c r="I288" s="19"/>
      <c r="J288" s="67"/>
      <c r="K288" s="19"/>
      <c r="L288" s="19"/>
      <c r="M288" s="19"/>
      <c r="N288" s="19"/>
      <c r="O288" s="19"/>
      <c r="P288" s="19"/>
      <c r="Q288" s="19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</row>
    <row r="289" spans="1:42" s="2" customFormat="1" ht="12.75" x14ac:dyDescent="0.2">
      <c r="A289" s="19"/>
      <c r="B289" s="19"/>
      <c r="C289" s="19"/>
      <c r="D289" s="19"/>
      <c r="E289" s="19"/>
      <c r="F289" s="19"/>
      <c r="G289" s="19"/>
      <c r="H289" s="19"/>
      <c r="I289" s="19"/>
      <c r="J289" s="67"/>
      <c r="K289" s="19"/>
      <c r="L289" s="19"/>
      <c r="M289" s="19"/>
      <c r="N289" s="19"/>
      <c r="O289" s="19"/>
      <c r="P289" s="19"/>
      <c r="Q289" s="1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</row>
    <row r="290" spans="1:42" s="2" customFormat="1" ht="12.75" x14ac:dyDescent="0.2">
      <c r="A290" s="19"/>
      <c r="B290" s="19"/>
      <c r="C290" s="19"/>
      <c r="D290" s="19"/>
      <c r="E290" s="19"/>
      <c r="F290" s="19"/>
      <c r="G290" s="19"/>
      <c r="H290" s="19"/>
      <c r="I290" s="19"/>
      <c r="J290" s="67"/>
      <c r="K290" s="19"/>
      <c r="L290" s="19"/>
      <c r="M290" s="19"/>
      <c r="N290" s="19"/>
      <c r="O290" s="19"/>
      <c r="P290" s="19"/>
      <c r="Q290" s="19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</row>
    <row r="291" spans="1:42" s="2" customFormat="1" ht="12.75" x14ac:dyDescent="0.2">
      <c r="A291" s="19"/>
      <c r="B291" s="19"/>
      <c r="C291" s="19"/>
      <c r="D291" s="19"/>
      <c r="E291" s="19"/>
      <c r="F291" s="19"/>
      <c r="G291" s="19"/>
      <c r="H291" s="19"/>
      <c r="I291" s="19"/>
      <c r="J291" s="67"/>
      <c r="K291" s="19"/>
      <c r="L291" s="19"/>
      <c r="M291" s="19"/>
      <c r="N291" s="19"/>
      <c r="O291" s="19"/>
      <c r="P291" s="19"/>
      <c r="Q291" s="19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</row>
    <row r="292" spans="1:42" s="2" customFormat="1" ht="12.75" x14ac:dyDescent="0.2">
      <c r="A292" s="19"/>
      <c r="B292" s="19"/>
      <c r="C292" s="19"/>
      <c r="D292" s="19"/>
      <c r="E292" s="19"/>
      <c r="F292" s="19"/>
      <c r="G292" s="19"/>
      <c r="H292" s="19"/>
      <c r="I292" s="19"/>
      <c r="J292" s="67"/>
      <c r="K292" s="19"/>
      <c r="L292" s="19"/>
      <c r="M292" s="19"/>
      <c r="N292" s="19"/>
      <c r="O292" s="19"/>
      <c r="P292" s="19"/>
      <c r="Q292" s="19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</row>
    <row r="293" spans="1:42" s="2" customFormat="1" ht="12.75" x14ac:dyDescent="0.2">
      <c r="A293" s="19"/>
      <c r="B293" s="19"/>
      <c r="C293" s="19"/>
      <c r="D293" s="19"/>
      <c r="E293" s="19"/>
      <c r="F293" s="19"/>
      <c r="G293" s="19"/>
      <c r="H293" s="19"/>
      <c r="I293" s="19"/>
      <c r="J293" s="67"/>
      <c r="K293" s="19"/>
      <c r="L293" s="19"/>
      <c r="M293" s="19"/>
      <c r="N293" s="19"/>
      <c r="O293" s="19"/>
      <c r="P293" s="19"/>
      <c r="Q293" s="19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</row>
    <row r="294" spans="1:42" s="2" customFormat="1" ht="12.75" x14ac:dyDescent="0.2">
      <c r="A294" s="19"/>
      <c r="B294" s="19"/>
      <c r="C294" s="19"/>
      <c r="D294" s="19"/>
      <c r="E294" s="19"/>
      <c r="F294" s="19"/>
      <c r="G294" s="19"/>
      <c r="H294" s="19"/>
      <c r="I294" s="19"/>
      <c r="J294" s="67"/>
      <c r="K294" s="19"/>
      <c r="L294" s="19"/>
      <c r="M294" s="19"/>
      <c r="N294" s="19"/>
      <c r="O294" s="19"/>
      <c r="P294" s="19"/>
      <c r="Q294" s="19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</row>
    <row r="295" spans="1:42" s="2" customFormat="1" ht="12.75" x14ac:dyDescent="0.2">
      <c r="A295" s="19"/>
      <c r="B295" s="19"/>
      <c r="C295" s="19"/>
      <c r="D295" s="19"/>
      <c r="E295" s="19"/>
      <c r="F295" s="19"/>
      <c r="G295" s="19"/>
      <c r="H295" s="19"/>
      <c r="I295" s="19"/>
      <c r="J295" s="67"/>
      <c r="K295" s="19"/>
      <c r="L295" s="19"/>
      <c r="M295" s="19"/>
      <c r="N295" s="19"/>
      <c r="O295" s="19"/>
      <c r="P295" s="19"/>
      <c r="Q295" s="19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</row>
    <row r="296" spans="1:42" s="2" customFormat="1" ht="12.75" x14ac:dyDescent="0.2">
      <c r="A296" s="19"/>
      <c r="B296" s="19"/>
      <c r="C296" s="19"/>
      <c r="D296" s="19"/>
      <c r="E296" s="19"/>
      <c r="F296" s="19"/>
      <c r="G296" s="19"/>
      <c r="H296" s="19"/>
      <c r="I296" s="19"/>
      <c r="J296" s="67"/>
      <c r="K296" s="19"/>
      <c r="L296" s="19"/>
      <c r="M296" s="19"/>
      <c r="N296" s="19"/>
      <c r="O296" s="19"/>
      <c r="P296" s="19"/>
      <c r="Q296" s="19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</row>
    <row r="297" spans="1:42" s="2" customFormat="1" ht="12.75" x14ac:dyDescent="0.2">
      <c r="A297" s="19"/>
      <c r="B297" s="19"/>
      <c r="C297" s="19"/>
      <c r="D297" s="19"/>
      <c r="E297" s="19"/>
      <c r="F297" s="19"/>
      <c r="G297" s="19"/>
      <c r="H297" s="19"/>
      <c r="I297" s="19"/>
      <c r="J297" s="67"/>
      <c r="K297" s="19"/>
      <c r="L297" s="19"/>
      <c r="M297" s="19"/>
      <c r="N297" s="19"/>
      <c r="O297" s="19"/>
      <c r="P297" s="19"/>
      <c r="Q297" s="19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</row>
    <row r="298" spans="1:42" s="2" customFormat="1" ht="12.75" x14ac:dyDescent="0.2">
      <c r="A298" s="19"/>
      <c r="B298" s="19"/>
      <c r="C298" s="19"/>
      <c r="D298" s="19"/>
      <c r="E298" s="19"/>
      <c r="F298" s="19"/>
      <c r="G298" s="19"/>
      <c r="H298" s="19"/>
      <c r="I298" s="19"/>
      <c r="J298" s="67"/>
      <c r="K298" s="19"/>
      <c r="L298" s="19"/>
      <c r="M298" s="19"/>
      <c r="N298" s="19"/>
      <c r="O298" s="19"/>
      <c r="P298" s="19"/>
      <c r="Q298" s="19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</row>
    <row r="299" spans="1:42" s="2" customFormat="1" ht="12.75" x14ac:dyDescent="0.2">
      <c r="A299" s="19"/>
      <c r="B299" s="19"/>
      <c r="C299" s="19"/>
      <c r="D299" s="19"/>
      <c r="E299" s="19"/>
      <c r="F299" s="19"/>
      <c r="G299" s="19"/>
      <c r="H299" s="19"/>
      <c r="I299" s="19"/>
      <c r="J299" s="67"/>
      <c r="K299" s="19"/>
      <c r="L299" s="19"/>
      <c r="M299" s="19"/>
      <c r="N299" s="19"/>
      <c r="O299" s="19"/>
      <c r="P299" s="19"/>
      <c r="Q299" s="1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</row>
    <row r="300" spans="1:42" s="2" customFormat="1" ht="12.75" x14ac:dyDescent="0.2">
      <c r="A300" s="19"/>
      <c r="B300" s="19"/>
      <c r="C300" s="19"/>
      <c r="D300" s="19"/>
      <c r="E300" s="19"/>
      <c r="F300" s="19"/>
      <c r="G300" s="19"/>
      <c r="H300" s="19"/>
      <c r="I300" s="19"/>
      <c r="J300" s="67"/>
      <c r="K300" s="19"/>
      <c r="L300" s="19"/>
      <c r="M300" s="19"/>
      <c r="N300" s="19"/>
      <c r="O300" s="19"/>
      <c r="P300" s="19"/>
      <c r="Q300" s="19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</row>
    <row r="301" spans="1:42" s="2" customFormat="1" ht="12.75" x14ac:dyDescent="0.2">
      <c r="A301" s="19"/>
      <c r="B301" s="19"/>
      <c r="C301" s="19"/>
      <c r="D301" s="19"/>
      <c r="E301" s="19"/>
      <c r="F301" s="19"/>
      <c r="G301" s="19"/>
      <c r="H301" s="19"/>
      <c r="I301" s="19"/>
      <c r="J301" s="67"/>
      <c r="K301" s="19"/>
      <c r="L301" s="19"/>
      <c r="M301" s="19"/>
      <c r="N301" s="19"/>
      <c r="O301" s="19"/>
      <c r="P301" s="19"/>
      <c r="Q301" s="19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</row>
    <row r="302" spans="1:42" s="2" customFormat="1" ht="12.75" x14ac:dyDescent="0.2">
      <c r="A302" s="19"/>
      <c r="B302" s="19"/>
      <c r="C302" s="19"/>
      <c r="D302" s="19"/>
      <c r="E302" s="19"/>
      <c r="F302" s="19"/>
      <c r="G302" s="19"/>
      <c r="H302" s="19"/>
      <c r="I302" s="19"/>
      <c r="J302" s="67"/>
      <c r="K302" s="19"/>
      <c r="L302" s="19"/>
      <c r="M302" s="19"/>
      <c r="N302" s="19"/>
      <c r="O302" s="19"/>
      <c r="P302" s="19"/>
      <c r="Q302" s="19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</row>
    <row r="303" spans="1:42" s="2" customFormat="1" ht="12.75" x14ac:dyDescent="0.2">
      <c r="A303" s="19"/>
      <c r="B303" s="19"/>
      <c r="C303" s="19"/>
      <c r="D303" s="19"/>
      <c r="E303" s="19"/>
      <c r="F303" s="19"/>
      <c r="G303" s="19"/>
      <c r="H303" s="19"/>
      <c r="I303" s="19"/>
      <c r="J303" s="67"/>
      <c r="K303" s="19"/>
      <c r="L303" s="19"/>
      <c r="M303" s="19"/>
      <c r="N303" s="19"/>
      <c r="O303" s="19"/>
      <c r="P303" s="19"/>
      <c r="Q303" s="19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</row>
    <row r="304" spans="1:42" s="2" customFormat="1" ht="12.75" x14ac:dyDescent="0.2">
      <c r="A304" s="19"/>
      <c r="B304" s="19"/>
      <c r="C304" s="19"/>
      <c r="D304" s="19"/>
      <c r="E304" s="19"/>
      <c r="F304" s="19"/>
      <c r="G304" s="19"/>
      <c r="H304" s="19"/>
      <c r="I304" s="19"/>
      <c r="J304" s="67"/>
      <c r="K304" s="19"/>
      <c r="L304" s="19"/>
      <c r="M304" s="19"/>
      <c r="N304" s="19"/>
      <c r="O304" s="19"/>
      <c r="P304" s="19"/>
      <c r="Q304" s="19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</row>
    <row r="305" spans="1:42" s="2" customFormat="1" ht="12.75" x14ac:dyDescent="0.2">
      <c r="A305" s="19"/>
      <c r="B305" s="19"/>
      <c r="C305" s="19"/>
      <c r="D305" s="19"/>
      <c r="E305" s="19"/>
      <c r="F305" s="19"/>
      <c r="G305" s="19"/>
      <c r="H305" s="19"/>
      <c r="I305" s="19"/>
      <c r="J305" s="67"/>
      <c r="K305" s="19"/>
      <c r="L305" s="19"/>
      <c r="M305" s="19"/>
      <c r="N305" s="19"/>
      <c r="O305" s="19"/>
      <c r="P305" s="19"/>
      <c r="Q305" s="19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</row>
    <row r="306" spans="1:42" s="2" customFormat="1" ht="12.75" x14ac:dyDescent="0.2">
      <c r="A306" s="19"/>
      <c r="B306" s="19"/>
      <c r="C306" s="19"/>
      <c r="D306" s="19"/>
      <c r="E306" s="19"/>
      <c r="F306" s="19"/>
      <c r="G306" s="19"/>
      <c r="H306" s="19"/>
      <c r="I306" s="19"/>
      <c r="J306" s="67"/>
      <c r="K306" s="19"/>
      <c r="L306" s="19"/>
      <c r="M306" s="19"/>
      <c r="N306" s="19"/>
      <c r="O306" s="19"/>
      <c r="P306" s="19"/>
      <c r="Q306" s="19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</row>
    <row r="307" spans="1:42" s="2" customFormat="1" ht="12.75" x14ac:dyDescent="0.2">
      <c r="A307" s="19"/>
      <c r="B307" s="19"/>
      <c r="C307" s="19"/>
      <c r="D307" s="19"/>
      <c r="E307" s="19"/>
      <c r="F307" s="19"/>
      <c r="G307" s="19"/>
      <c r="H307" s="19"/>
      <c r="I307" s="19"/>
      <c r="J307" s="67"/>
      <c r="K307" s="19"/>
      <c r="L307" s="19"/>
      <c r="M307" s="19"/>
      <c r="N307" s="19"/>
      <c r="O307" s="19"/>
      <c r="P307" s="19"/>
      <c r="Q307" s="19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</row>
    <row r="308" spans="1:42" s="2" customFormat="1" ht="12.75" x14ac:dyDescent="0.2">
      <c r="A308" s="19"/>
      <c r="B308" s="19"/>
      <c r="C308" s="19"/>
      <c r="D308" s="19"/>
      <c r="E308" s="19"/>
      <c r="F308" s="19"/>
      <c r="G308" s="19"/>
      <c r="H308" s="19"/>
      <c r="I308" s="19"/>
      <c r="J308" s="67"/>
      <c r="K308" s="19"/>
      <c r="L308" s="19"/>
      <c r="M308" s="19"/>
      <c r="N308" s="19"/>
      <c r="O308" s="19"/>
      <c r="P308" s="19"/>
      <c r="Q308" s="19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</row>
    <row r="309" spans="1:42" s="2" customFormat="1" ht="12.75" x14ac:dyDescent="0.2">
      <c r="A309" s="19"/>
      <c r="B309" s="19"/>
      <c r="C309" s="19"/>
      <c r="D309" s="19"/>
      <c r="E309" s="19"/>
      <c r="F309" s="19"/>
      <c r="G309" s="19"/>
      <c r="H309" s="19"/>
      <c r="I309" s="19"/>
      <c r="J309" s="67"/>
      <c r="K309" s="19"/>
      <c r="L309" s="19"/>
      <c r="M309" s="19"/>
      <c r="N309" s="19"/>
      <c r="O309" s="19"/>
      <c r="P309" s="19"/>
      <c r="Q309" s="1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</row>
    <row r="310" spans="1:42" s="2" customFormat="1" ht="12.75" x14ac:dyDescent="0.2">
      <c r="A310" s="19"/>
      <c r="B310" s="19"/>
      <c r="C310" s="19"/>
      <c r="D310" s="19"/>
      <c r="E310" s="19"/>
      <c r="F310" s="19"/>
      <c r="G310" s="19"/>
      <c r="H310" s="19"/>
      <c r="I310" s="19"/>
      <c r="J310" s="67"/>
      <c r="K310" s="19"/>
      <c r="L310" s="19"/>
      <c r="M310" s="19"/>
      <c r="N310" s="19"/>
      <c r="O310" s="19"/>
      <c r="P310" s="19"/>
      <c r="Q310" s="19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</row>
    <row r="311" spans="1:42" s="2" customFormat="1" ht="12.75" x14ac:dyDescent="0.2">
      <c r="A311" s="19"/>
      <c r="B311" s="19"/>
      <c r="C311" s="19"/>
      <c r="D311" s="19"/>
      <c r="E311" s="19"/>
      <c r="F311" s="19"/>
      <c r="G311" s="19"/>
      <c r="H311" s="19"/>
      <c r="I311" s="19"/>
      <c r="J311" s="67"/>
      <c r="K311" s="19"/>
      <c r="L311" s="19"/>
      <c r="M311" s="19"/>
      <c r="N311" s="19"/>
      <c r="O311" s="19"/>
      <c r="P311" s="19"/>
      <c r="Q311" s="19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</row>
    <row r="312" spans="1:42" s="2" customFormat="1" ht="12.75" x14ac:dyDescent="0.2">
      <c r="A312" s="19"/>
      <c r="B312" s="19"/>
      <c r="C312" s="19"/>
      <c r="D312" s="19"/>
      <c r="E312" s="19"/>
      <c r="F312" s="19"/>
      <c r="G312" s="19"/>
      <c r="H312" s="19"/>
      <c r="I312" s="19"/>
      <c r="J312" s="67"/>
      <c r="K312" s="19"/>
      <c r="L312" s="19"/>
      <c r="M312" s="19"/>
      <c r="N312" s="19"/>
      <c r="O312" s="19"/>
      <c r="P312" s="19"/>
      <c r="Q312" s="19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</row>
    <row r="313" spans="1:42" s="2" customFormat="1" ht="12.75" x14ac:dyDescent="0.2">
      <c r="A313" s="19"/>
      <c r="B313" s="19"/>
      <c r="C313" s="19"/>
      <c r="D313" s="19"/>
      <c r="E313" s="19"/>
      <c r="F313" s="19"/>
      <c r="G313" s="19"/>
      <c r="H313" s="19"/>
      <c r="I313" s="19"/>
      <c r="J313" s="67"/>
      <c r="K313" s="19"/>
      <c r="L313" s="19"/>
      <c r="M313" s="19"/>
      <c r="N313" s="19"/>
      <c r="O313" s="19"/>
      <c r="P313" s="19"/>
      <c r="Q313" s="19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</row>
    <row r="314" spans="1:42" s="2" customFormat="1" ht="12.75" x14ac:dyDescent="0.2">
      <c r="A314" s="19"/>
      <c r="B314" s="19"/>
      <c r="C314" s="19"/>
      <c r="D314" s="19"/>
      <c r="E314" s="19"/>
      <c r="F314" s="19"/>
      <c r="G314" s="19"/>
      <c r="H314" s="19"/>
      <c r="I314" s="19"/>
      <c r="J314" s="67"/>
      <c r="K314" s="19"/>
      <c r="L314" s="19"/>
      <c r="M314" s="19"/>
      <c r="N314" s="19"/>
      <c r="O314" s="19"/>
      <c r="P314" s="19"/>
      <c r="Q314" s="19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</row>
    <row r="315" spans="1:42" s="2" customFormat="1" ht="12.75" x14ac:dyDescent="0.2">
      <c r="A315" s="19"/>
      <c r="B315" s="19"/>
      <c r="C315" s="19"/>
      <c r="D315" s="19"/>
      <c r="E315" s="19"/>
      <c r="F315" s="19"/>
      <c r="G315" s="19"/>
      <c r="H315" s="19"/>
      <c r="I315" s="19"/>
      <c r="J315" s="67"/>
      <c r="K315" s="19"/>
      <c r="L315" s="19"/>
      <c r="M315" s="19"/>
      <c r="N315" s="19"/>
      <c r="O315" s="19"/>
      <c r="P315" s="19"/>
      <c r="Q315" s="19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</row>
    <row r="316" spans="1:42" s="2" customFormat="1" ht="12.75" x14ac:dyDescent="0.2">
      <c r="A316" s="19"/>
      <c r="B316" s="19"/>
      <c r="C316" s="19"/>
      <c r="D316" s="19"/>
      <c r="E316" s="19"/>
      <c r="F316" s="19"/>
      <c r="G316" s="19"/>
      <c r="H316" s="19"/>
      <c r="I316" s="19"/>
      <c r="J316" s="67"/>
      <c r="K316" s="19"/>
      <c r="L316" s="19"/>
      <c r="M316" s="19"/>
      <c r="N316" s="19"/>
      <c r="O316" s="19"/>
      <c r="P316" s="19"/>
      <c r="Q316" s="19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</row>
    <row r="317" spans="1:42" s="2" customFormat="1" ht="12.75" x14ac:dyDescent="0.2">
      <c r="A317" s="19"/>
      <c r="B317" s="19"/>
      <c r="C317" s="19"/>
      <c r="D317" s="19"/>
      <c r="E317" s="19"/>
      <c r="F317" s="19"/>
      <c r="G317" s="19"/>
      <c r="H317" s="19"/>
      <c r="I317" s="19"/>
      <c r="J317" s="67"/>
      <c r="K317" s="19"/>
      <c r="L317" s="19"/>
      <c r="M317" s="19"/>
      <c r="N317" s="19"/>
      <c r="O317" s="19"/>
      <c r="P317" s="19"/>
      <c r="Q317" s="19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</row>
    <row r="318" spans="1:42" s="2" customFormat="1" ht="12.75" x14ac:dyDescent="0.2">
      <c r="A318" s="19"/>
      <c r="B318" s="19"/>
      <c r="C318" s="19"/>
      <c r="D318" s="19"/>
      <c r="E318" s="19"/>
      <c r="F318" s="19"/>
      <c r="G318" s="19"/>
      <c r="H318" s="19"/>
      <c r="I318" s="19"/>
      <c r="J318" s="67"/>
      <c r="K318" s="19"/>
      <c r="L318" s="19"/>
      <c r="M318" s="19"/>
      <c r="N318" s="19"/>
      <c r="O318" s="19"/>
      <c r="P318" s="19"/>
      <c r="Q318" s="19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</row>
    <row r="319" spans="1:42" s="2" customFormat="1" ht="12.75" x14ac:dyDescent="0.2">
      <c r="A319" s="19"/>
      <c r="B319" s="19"/>
      <c r="C319" s="19"/>
      <c r="D319" s="19"/>
      <c r="E319" s="19"/>
      <c r="F319" s="19"/>
      <c r="G319" s="19"/>
      <c r="H319" s="19"/>
      <c r="I319" s="19"/>
      <c r="J319" s="67"/>
      <c r="K319" s="19"/>
      <c r="L319" s="19"/>
      <c r="M319" s="19"/>
      <c r="N319" s="19"/>
      <c r="O319" s="19"/>
      <c r="P319" s="19"/>
      <c r="Q319" s="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</row>
    <row r="320" spans="1:42" s="2" customFormat="1" ht="12.75" x14ac:dyDescent="0.2">
      <c r="A320" s="19"/>
      <c r="B320" s="19"/>
      <c r="C320" s="19"/>
      <c r="D320" s="19"/>
      <c r="E320" s="19"/>
      <c r="F320" s="19"/>
      <c r="G320" s="19"/>
      <c r="H320" s="19"/>
      <c r="I320" s="19"/>
      <c r="J320" s="67"/>
      <c r="K320" s="19"/>
      <c r="L320" s="19"/>
      <c r="M320" s="19"/>
      <c r="N320" s="19"/>
      <c r="O320" s="19"/>
      <c r="P320" s="19"/>
      <c r="Q320" s="19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</row>
    <row r="321" spans="1:42" s="2" customFormat="1" ht="12.75" x14ac:dyDescent="0.2">
      <c r="A321" s="19"/>
      <c r="B321" s="19"/>
      <c r="C321" s="19"/>
      <c r="D321" s="19"/>
      <c r="E321" s="19"/>
      <c r="F321" s="19"/>
      <c r="G321" s="19"/>
      <c r="H321" s="19"/>
      <c r="I321" s="19"/>
      <c r="J321" s="67"/>
      <c r="K321" s="19"/>
      <c r="L321" s="19"/>
      <c r="M321" s="19"/>
      <c r="N321" s="19"/>
      <c r="O321" s="19"/>
      <c r="P321" s="19"/>
      <c r="Q321" s="19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</row>
    <row r="322" spans="1:42" s="2" customFormat="1" ht="12.75" x14ac:dyDescent="0.2">
      <c r="A322" s="19"/>
      <c r="B322" s="19"/>
      <c r="C322" s="19"/>
      <c r="D322" s="19"/>
      <c r="E322" s="19"/>
      <c r="F322" s="19"/>
      <c r="G322" s="19"/>
      <c r="H322" s="19"/>
      <c r="I322" s="19"/>
      <c r="J322" s="67"/>
      <c r="K322" s="19"/>
      <c r="L322" s="19"/>
      <c r="M322" s="19"/>
      <c r="N322" s="19"/>
      <c r="O322" s="19"/>
      <c r="P322" s="19"/>
      <c r="Q322" s="19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</row>
    <row r="323" spans="1:42" s="2" customFormat="1" ht="12.75" x14ac:dyDescent="0.2">
      <c r="A323" s="19"/>
      <c r="B323" s="19"/>
      <c r="C323" s="19"/>
      <c r="D323" s="19"/>
      <c r="E323" s="19"/>
      <c r="F323" s="19"/>
      <c r="G323" s="19"/>
      <c r="H323" s="19"/>
      <c r="I323" s="19"/>
      <c r="J323" s="67"/>
      <c r="K323" s="19"/>
      <c r="L323" s="19"/>
      <c r="M323" s="19"/>
      <c r="N323" s="19"/>
      <c r="O323" s="19"/>
      <c r="P323" s="19"/>
      <c r="Q323" s="19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</row>
    <row r="324" spans="1:42" s="2" customFormat="1" ht="12.75" x14ac:dyDescent="0.2">
      <c r="A324" s="19"/>
      <c r="B324" s="19"/>
      <c r="C324" s="19"/>
      <c r="D324" s="19"/>
      <c r="E324" s="19"/>
      <c r="F324" s="19"/>
      <c r="G324" s="19"/>
      <c r="H324" s="19"/>
      <c r="I324" s="19"/>
      <c r="J324" s="67"/>
      <c r="K324" s="19"/>
      <c r="L324" s="19"/>
      <c r="M324" s="19"/>
      <c r="N324" s="19"/>
      <c r="O324" s="19"/>
      <c r="P324" s="19"/>
      <c r="Q324" s="19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</row>
    <row r="325" spans="1:42" s="2" customFormat="1" ht="12.75" x14ac:dyDescent="0.2">
      <c r="A325" s="19"/>
      <c r="B325" s="19"/>
      <c r="C325" s="19"/>
      <c r="D325" s="19"/>
      <c r="E325" s="19"/>
      <c r="F325" s="19"/>
      <c r="G325" s="19"/>
      <c r="H325" s="19"/>
      <c r="I325" s="19"/>
      <c r="J325" s="67"/>
      <c r="K325" s="19"/>
      <c r="L325" s="19"/>
      <c r="M325" s="19"/>
      <c r="N325" s="19"/>
      <c r="O325" s="19"/>
      <c r="P325" s="19"/>
      <c r="Q325" s="19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</row>
    <row r="326" spans="1:42" s="2" customFormat="1" ht="12.75" x14ac:dyDescent="0.2">
      <c r="A326" s="19"/>
      <c r="B326" s="19"/>
      <c r="C326" s="19"/>
      <c r="D326" s="19"/>
      <c r="E326" s="19"/>
      <c r="F326" s="19"/>
      <c r="G326" s="19"/>
      <c r="H326" s="19"/>
      <c r="I326" s="19"/>
      <c r="J326" s="67"/>
      <c r="K326" s="19"/>
      <c r="L326" s="19"/>
      <c r="M326" s="19"/>
      <c r="N326" s="19"/>
      <c r="O326" s="19"/>
      <c r="P326" s="19"/>
      <c r="Q326" s="19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</row>
    <row r="327" spans="1:42" s="2" customFormat="1" ht="12.75" x14ac:dyDescent="0.2">
      <c r="A327" s="19"/>
      <c r="B327" s="19"/>
      <c r="C327" s="19"/>
      <c r="D327" s="19"/>
      <c r="E327" s="19"/>
      <c r="F327" s="19"/>
      <c r="G327" s="19"/>
      <c r="H327" s="19"/>
      <c r="I327" s="19"/>
      <c r="J327" s="67"/>
      <c r="K327" s="19"/>
      <c r="L327" s="19"/>
      <c r="M327" s="19"/>
      <c r="N327" s="19"/>
      <c r="O327" s="19"/>
      <c r="P327" s="19"/>
      <c r="Q327" s="19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</row>
    <row r="328" spans="1:42" s="2" customFormat="1" ht="12.75" x14ac:dyDescent="0.2">
      <c r="A328" s="19"/>
      <c r="B328" s="19"/>
      <c r="C328" s="19"/>
      <c r="D328" s="19"/>
      <c r="E328" s="19"/>
      <c r="F328" s="19"/>
      <c r="G328" s="19"/>
      <c r="H328" s="19"/>
      <c r="I328" s="19"/>
      <c r="J328" s="67"/>
      <c r="K328" s="19"/>
      <c r="L328" s="19"/>
      <c r="M328" s="19"/>
      <c r="N328" s="19"/>
      <c r="O328" s="19"/>
      <c r="P328" s="19"/>
      <c r="Q328" s="19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</row>
    <row r="329" spans="1:42" s="2" customFormat="1" ht="12.75" x14ac:dyDescent="0.2">
      <c r="A329" s="19"/>
      <c r="B329" s="19"/>
      <c r="C329" s="19"/>
      <c r="D329" s="19"/>
      <c r="E329" s="19"/>
      <c r="F329" s="19"/>
      <c r="G329" s="19"/>
      <c r="H329" s="19"/>
      <c r="I329" s="19"/>
      <c r="J329" s="67"/>
      <c r="K329" s="19"/>
      <c r="L329" s="19"/>
      <c r="M329" s="19"/>
      <c r="N329" s="19"/>
      <c r="O329" s="19"/>
      <c r="P329" s="19"/>
      <c r="Q329" s="1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</row>
    <row r="330" spans="1:42" s="2" customFormat="1" ht="12.75" x14ac:dyDescent="0.2">
      <c r="A330" s="19"/>
      <c r="B330" s="19"/>
      <c r="C330" s="19"/>
      <c r="D330" s="19"/>
      <c r="E330" s="19"/>
      <c r="F330" s="19"/>
      <c r="G330" s="19"/>
      <c r="H330" s="19"/>
      <c r="I330" s="19"/>
      <c r="J330" s="67"/>
      <c r="K330" s="19"/>
      <c r="L330" s="19"/>
      <c r="M330" s="19"/>
      <c r="N330" s="19"/>
      <c r="O330" s="19"/>
      <c r="P330" s="19"/>
      <c r="Q330" s="19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</row>
    <row r="331" spans="1:42" s="2" customFormat="1" ht="12.75" x14ac:dyDescent="0.2">
      <c r="A331" s="19"/>
      <c r="B331" s="19"/>
      <c r="C331" s="19"/>
      <c r="D331" s="19"/>
      <c r="E331" s="19"/>
      <c r="F331" s="19"/>
      <c r="G331" s="19"/>
      <c r="H331" s="19"/>
      <c r="I331" s="19"/>
      <c r="J331" s="67"/>
      <c r="K331" s="19"/>
      <c r="L331" s="19"/>
      <c r="M331" s="19"/>
      <c r="N331" s="19"/>
      <c r="O331" s="19"/>
      <c r="P331" s="19"/>
      <c r="Q331" s="19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</row>
    <row r="332" spans="1:42" s="2" customFormat="1" ht="12.75" x14ac:dyDescent="0.2">
      <c r="A332" s="19"/>
      <c r="B332" s="19"/>
      <c r="C332" s="19"/>
      <c r="D332" s="19"/>
      <c r="E332" s="19"/>
      <c r="F332" s="19"/>
      <c r="G332" s="19"/>
      <c r="H332" s="19"/>
      <c r="I332" s="19"/>
      <c r="J332" s="67"/>
      <c r="K332" s="19"/>
      <c r="L332" s="19"/>
      <c r="M332" s="19"/>
      <c r="N332" s="19"/>
      <c r="O332" s="19"/>
      <c r="P332" s="19"/>
      <c r="Q332" s="19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</row>
    <row r="333" spans="1:42" s="2" customFormat="1" ht="12.75" x14ac:dyDescent="0.2">
      <c r="A333" s="19"/>
      <c r="B333" s="19"/>
      <c r="C333" s="19"/>
      <c r="D333" s="19"/>
      <c r="E333" s="19"/>
      <c r="F333" s="19"/>
      <c r="G333" s="19"/>
      <c r="H333" s="19"/>
      <c r="I333" s="19"/>
      <c r="J333" s="67"/>
      <c r="K333" s="19"/>
      <c r="L333" s="19"/>
      <c r="M333" s="19"/>
      <c r="N333" s="19"/>
      <c r="O333" s="19"/>
      <c r="P333" s="19"/>
      <c r="Q333" s="19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</row>
    <row r="334" spans="1:42" s="2" customFormat="1" ht="12.75" x14ac:dyDescent="0.2">
      <c r="A334" s="19"/>
      <c r="B334" s="19"/>
      <c r="C334" s="19"/>
      <c r="D334" s="19"/>
      <c r="E334" s="19"/>
      <c r="F334" s="19"/>
      <c r="G334" s="19"/>
      <c r="H334" s="19"/>
      <c r="I334" s="19"/>
      <c r="J334" s="67"/>
      <c r="K334" s="19"/>
      <c r="L334" s="19"/>
      <c r="M334" s="19"/>
      <c r="N334" s="19"/>
      <c r="O334" s="19"/>
      <c r="P334" s="19"/>
      <c r="Q334" s="19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</row>
    <row r="335" spans="1:42" s="2" customFormat="1" ht="12.75" x14ac:dyDescent="0.2">
      <c r="A335" s="19"/>
      <c r="B335" s="19"/>
      <c r="C335" s="19"/>
      <c r="D335" s="19"/>
      <c r="E335" s="19"/>
      <c r="F335" s="19"/>
      <c r="G335" s="19"/>
      <c r="H335" s="19"/>
      <c r="I335" s="19"/>
      <c r="J335" s="67"/>
      <c r="K335" s="19"/>
      <c r="L335" s="19"/>
      <c r="M335" s="19"/>
      <c r="N335" s="19"/>
      <c r="O335" s="19"/>
      <c r="P335" s="19"/>
      <c r="Q335" s="19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</row>
    <row r="336" spans="1:42" s="2" customFormat="1" ht="12.75" x14ac:dyDescent="0.2">
      <c r="A336" s="19"/>
      <c r="B336" s="19"/>
      <c r="C336" s="19"/>
      <c r="D336" s="19"/>
      <c r="E336" s="19"/>
      <c r="F336" s="19"/>
      <c r="G336" s="19"/>
      <c r="H336" s="19"/>
      <c r="I336" s="19"/>
      <c r="J336" s="67"/>
      <c r="K336" s="19"/>
      <c r="L336" s="19"/>
      <c r="M336" s="19"/>
      <c r="N336" s="19"/>
      <c r="O336" s="19"/>
      <c r="P336" s="19"/>
      <c r="Q336" s="19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</row>
    <row r="337" spans="1:42" s="2" customFormat="1" ht="12.75" x14ac:dyDescent="0.2">
      <c r="A337" s="19"/>
      <c r="B337" s="19"/>
      <c r="C337" s="19"/>
      <c r="D337" s="19"/>
      <c r="E337" s="19"/>
      <c r="F337" s="19"/>
      <c r="G337" s="19"/>
      <c r="H337" s="19"/>
      <c r="I337" s="19"/>
      <c r="J337" s="67"/>
      <c r="K337" s="19"/>
      <c r="L337" s="19"/>
      <c r="M337" s="19"/>
      <c r="N337" s="19"/>
      <c r="O337" s="19"/>
      <c r="P337" s="19"/>
      <c r="Q337" s="19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</row>
    <row r="338" spans="1:42" s="2" customFormat="1" ht="12.75" x14ac:dyDescent="0.2">
      <c r="A338" s="19"/>
      <c r="B338" s="19"/>
      <c r="C338" s="19"/>
      <c r="D338" s="19"/>
      <c r="E338" s="19"/>
      <c r="F338" s="19"/>
      <c r="G338" s="19"/>
      <c r="H338" s="19"/>
      <c r="I338" s="19"/>
      <c r="J338" s="67"/>
      <c r="K338" s="19"/>
      <c r="L338" s="19"/>
      <c r="M338" s="19"/>
      <c r="N338" s="19"/>
      <c r="O338" s="19"/>
      <c r="P338" s="19"/>
      <c r="Q338" s="19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</row>
    <row r="339" spans="1:42" s="2" customFormat="1" ht="12.75" x14ac:dyDescent="0.2">
      <c r="A339" s="19"/>
      <c r="B339" s="19"/>
      <c r="C339" s="19"/>
      <c r="D339" s="19"/>
      <c r="E339" s="19"/>
      <c r="F339" s="19"/>
      <c r="G339" s="19"/>
      <c r="H339" s="19"/>
      <c r="I339" s="19"/>
      <c r="J339" s="67"/>
      <c r="K339" s="19"/>
      <c r="L339" s="19"/>
      <c r="M339" s="19"/>
      <c r="N339" s="19"/>
      <c r="O339" s="19"/>
      <c r="P339" s="19"/>
      <c r="Q339" s="1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</row>
    <row r="340" spans="1:42" s="2" customFormat="1" ht="12.75" x14ac:dyDescent="0.2">
      <c r="A340" s="19"/>
      <c r="B340" s="19"/>
      <c r="C340" s="19"/>
      <c r="D340" s="19"/>
      <c r="E340" s="19"/>
      <c r="F340" s="19"/>
      <c r="G340" s="19"/>
      <c r="H340" s="19"/>
      <c r="I340" s="19"/>
      <c r="J340" s="67"/>
      <c r="K340" s="19"/>
      <c r="L340" s="19"/>
      <c r="M340" s="19"/>
      <c r="N340" s="19"/>
      <c r="O340" s="19"/>
      <c r="P340" s="19"/>
      <c r="Q340" s="19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</row>
    <row r="341" spans="1:42" s="2" customFormat="1" ht="12.75" x14ac:dyDescent="0.2">
      <c r="A341" s="19"/>
      <c r="B341" s="19"/>
      <c r="C341" s="19"/>
      <c r="D341" s="19"/>
      <c r="E341" s="19"/>
      <c r="F341" s="19"/>
      <c r="G341" s="19"/>
      <c r="H341" s="19"/>
      <c r="I341" s="19"/>
      <c r="J341" s="67"/>
      <c r="K341" s="19"/>
      <c r="L341" s="19"/>
      <c r="M341" s="19"/>
      <c r="N341" s="19"/>
      <c r="O341" s="19"/>
      <c r="P341" s="19"/>
      <c r="Q341" s="19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</row>
    <row r="342" spans="1:42" s="2" customFormat="1" ht="12.75" x14ac:dyDescent="0.2">
      <c r="A342" s="19"/>
      <c r="B342" s="19"/>
      <c r="C342" s="19"/>
      <c r="D342" s="19"/>
      <c r="E342" s="19"/>
      <c r="F342" s="19"/>
      <c r="G342" s="19"/>
      <c r="H342" s="19"/>
      <c r="I342" s="19"/>
      <c r="J342" s="67"/>
      <c r="K342" s="19"/>
      <c r="L342" s="19"/>
      <c r="M342" s="19"/>
      <c r="N342" s="19"/>
      <c r="O342" s="19"/>
      <c r="P342" s="19"/>
      <c r="Q342" s="19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</row>
    <row r="343" spans="1:42" s="2" customFormat="1" ht="12.75" x14ac:dyDescent="0.2">
      <c r="A343" s="19"/>
      <c r="B343" s="19"/>
      <c r="C343" s="19"/>
      <c r="D343" s="19"/>
      <c r="E343" s="19"/>
      <c r="F343" s="19"/>
      <c r="G343" s="19"/>
      <c r="H343" s="19"/>
      <c r="I343" s="19"/>
      <c r="J343" s="67"/>
      <c r="K343" s="19"/>
      <c r="L343" s="19"/>
      <c r="M343" s="19"/>
      <c r="N343" s="19"/>
      <c r="O343" s="19"/>
      <c r="P343" s="19"/>
      <c r="Q343" s="19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</row>
    <row r="344" spans="1:42" s="2" customFormat="1" ht="12.75" x14ac:dyDescent="0.2">
      <c r="A344" s="19"/>
      <c r="B344" s="19"/>
      <c r="C344" s="19"/>
      <c r="D344" s="19"/>
      <c r="E344" s="19"/>
      <c r="F344" s="19"/>
      <c r="G344" s="19"/>
      <c r="H344" s="19"/>
      <c r="I344" s="19"/>
      <c r="J344" s="67"/>
      <c r="K344" s="19"/>
      <c r="L344" s="19"/>
      <c r="M344" s="19"/>
      <c r="N344" s="19"/>
      <c r="O344" s="19"/>
      <c r="P344" s="19"/>
      <c r="Q344" s="19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</row>
    <row r="345" spans="1:42" s="2" customFormat="1" ht="12.75" x14ac:dyDescent="0.2">
      <c r="A345" s="19"/>
      <c r="B345" s="19"/>
      <c r="C345" s="19"/>
      <c r="D345" s="19"/>
      <c r="E345" s="19"/>
      <c r="F345" s="19"/>
      <c r="G345" s="19"/>
      <c r="H345" s="19"/>
      <c r="I345" s="19"/>
      <c r="J345" s="67"/>
      <c r="K345" s="19"/>
      <c r="L345" s="19"/>
      <c r="M345" s="19"/>
      <c r="N345" s="19"/>
      <c r="O345" s="19"/>
      <c r="P345" s="19"/>
      <c r="Q345" s="19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</row>
    <row r="346" spans="1:42" s="2" customFormat="1" ht="12.75" x14ac:dyDescent="0.2">
      <c r="A346" s="19"/>
      <c r="B346" s="19"/>
      <c r="C346" s="19"/>
      <c r="D346" s="19"/>
      <c r="E346" s="19"/>
      <c r="F346" s="19"/>
      <c r="G346" s="19"/>
      <c r="H346" s="19"/>
      <c r="I346" s="19"/>
      <c r="J346" s="67"/>
      <c r="K346" s="19"/>
      <c r="L346" s="19"/>
      <c r="M346" s="19"/>
      <c r="N346" s="19"/>
      <c r="O346" s="19"/>
      <c r="P346" s="19"/>
      <c r="Q346" s="19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</row>
    <row r="347" spans="1:42" s="2" customFormat="1" ht="12.75" x14ac:dyDescent="0.2">
      <c r="A347" s="19"/>
      <c r="B347" s="19"/>
      <c r="C347" s="19"/>
      <c r="D347" s="19"/>
      <c r="E347" s="19"/>
      <c r="F347" s="19"/>
      <c r="G347" s="19"/>
      <c r="H347" s="19"/>
      <c r="I347" s="19"/>
      <c r="J347" s="67"/>
      <c r="K347" s="19"/>
      <c r="L347" s="19"/>
      <c r="M347" s="19"/>
      <c r="N347" s="19"/>
      <c r="O347" s="19"/>
      <c r="P347" s="19"/>
      <c r="Q347" s="19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</row>
    <row r="348" spans="1:42" s="2" customFormat="1" ht="12.75" x14ac:dyDescent="0.2">
      <c r="A348" s="19"/>
      <c r="B348" s="19"/>
      <c r="C348" s="19"/>
      <c r="D348" s="19"/>
      <c r="E348" s="19"/>
      <c r="F348" s="19"/>
      <c r="G348" s="19"/>
      <c r="H348" s="19"/>
      <c r="I348" s="19"/>
      <c r="J348" s="67"/>
      <c r="K348" s="19"/>
      <c r="L348" s="19"/>
      <c r="M348" s="19"/>
      <c r="N348" s="19"/>
      <c r="O348" s="19"/>
      <c r="P348" s="19"/>
      <c r="Q348" s="19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</row>
    <row r="349" spans="1:42" s="2" customFormat="1" ht="12.75" x14ac:dyDescent="0.2">
      <c r="A349" s="19"/>
      <c r="B349" s="19"/>
      <c r="C349" s="19"/>
      <c r="D349" s="19"/>
      <c r="E349" s="19"/>
      <c r="F349" s="19"/>
      <c r="G349" s="19"/>
      <c r="H349" s="19"/>
      <c r="I349" s="19"/>
      <c r="J349" s="67"/>
      <c r="K349" s="19"/>
      <c r="L349" s="19"/>
      <c r="M349" s="19"/>
      <c r="N349" s="19"/>
      <c r="O349" s="19"/>
      <c r="P349" s="19"/>
      <c r="Q349" s="1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</row>
    <row r="350" spans="1:42" s="2" customFormat="1" ht="12.75" x14ac:dyDescent="0.2">
      <c r="A350" s="19"/>
      <c r="B350" s="19"/>
      <c r="C350" s="19"/>
      <c r="D350" s="19"/>
      <c r="E350" s="19"/>
      <c r="F350" s="19"/>
      <c r="G350" s="19"/>
      <c r="H350" s="19"/>
      <c r="I350" s="19"/>
      <c r="J350" s="67"/>
      <c r="K350" s="19"/>
      <c r="L350" s="19"/>
      <c r="M350" s="19"/>
      <c r="N350" s="19"/>
      <c r="O350" s="19"/>
      <c r="P350" s="19"/>
      <c r="Q350" s="19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</row>
    <row r="351" spans="1:42" s="2" customFormat="1" ht="12.75" x14ac:dyDescent="0.2">
      <c r="A351" s="19"/>
      <c r="B351" s="19"/>
      <c r="C351" s="19"/>
      <c r="D351" s="19"/>
      <c r="E351" s="19"/>
      <c r="F351" s="19"/>
      <c r="G351" s="19"/>
      <c r="H351" s="19"/>
      <c r="I351" s="19"/>
      <c r="J351" s="67"/>
      <c r="K351" s="19"/>
      <c r="L351" s="19"/>
      <c r="M351" s="19"/>
      <c r="N351" s="19"/>
      <c r="O351" s="19"/>
      <c r="P351" s="19"/>
      <c r="Q351" s="19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</row>
    <row r="352" spans="1:42" s="2" customFormat="1" ht="12.75" x14ac:dyDescent="0.2">
      <c r="A352" s="19"/>
      <c r="B352" s="19"/>
      <c r="C352" s="19"/>
      <c r="D352" s="19"/>
      <c r="E352" s="19"/>
      <c r="F352" s="19"/>
      <c r="G352" s="19"/>
      <c r="H352" s="19"/>
      <c r="I352" s="19"/>
      <c r="J352" s="67"/>
      <c r="K352" s="19"/>
      <c r="L352" s="19"/>
      <c r="M352" s="19"/>
      <c r="N352" s="19"/>
      <c r="O352" s="19"/>
      <c r="P352" s="19"/>
      <c r="Q352" s="19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</row>
    <row r="353" spans="1:42" s="2" customFormat="1" ht="12.75" x14ac:dyDescent="0.2">
      <c r="A353" s="19"/>
      <c r="B353" s="19"/>
      <c r="C353" s="19"/>
      <c r="D353" s="19"/>
      <c r="E353" s="19"/>
      <c r="F353" s="19"/>
      <c r="G353" s="19"/>
      <c r="H353" s="19"/>
      <c r="I353" s="19"/>
      <c r="J353" s="67"/>
      <c r="K353" s="19"/>
      <c r="L353" s="19"/>
      <c r="M353" s="19"/>
      <c r="N353" s="19"/>
      <c r="O353" s="19"/>
      <c r="P353" s="19"/>
      <c r="Q353" s="19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</row>
    <row r="354" spans="1:42" s="2" customFormat="1" ht="12.75" x14ac:dyDescent="0.2">
      <c r="A354" s="19"/>
      <c r="B354" s="19"/>
      <c r="C354" s="19"/>
      <c r="D354" s="19"/>
      <c r="E354" s="19"/>
      <c r="F354" s="19"/>
      <c r="G354" s="19"/>
      <c r="H354" s="19"/>
      <c r="I354" s="19"/>
      <c r="J354" s="67"/>
      <c r="K354" s="19"/>
      <c r="L354" s="19"/>
      <c r="M354" s="19"/>
      <c r="N354" s="19"/>
      <c r="O354" s="19"/>
      <c r="P354" s="19"/>
      <c r="Q354" s="19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</row>
    <row r="355" spans="1:42" s="2" customFormat="1" ht="12.75" x14ac:dyDescent="0.2">
      <c r="A355" s="19"/>
      <c r="B355" s="19"/>
      <c r="C355" s="19"/>
      <c r="D355" s="19"/>
      <c r="E355" s="19"/>
      <c r="F355" s="19"/>
      <c r="G355" s="19"/>
      <c r="H355" s="19"/>
      <c r="I355" s="19"/>
      <c r="J355" s="67"/>
      <c r="K355" s="19"/>
      <c r="L355" s="19"/>
      <c r="M355" s="19"/>
      <c r="N355" s="19"/>
      <c r="O355" s="19"/>
      <c r="P355" s="19"/>
      <c r="Q355" s="19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</row>
    <row r="356" spans="1:42" s="2" customFormat="1" ht="12.75" x14ac:dyDescent="0.2">
      <c r="A356" s="19"/>
      <c r="B356" s="19"/>
      <c r="C356" s="19"/>
      <c r="D356" s="19"/>
      <c r="E356" s="19"/>
      <c r="F356" s="19"/>
      <c r="G356" s="19"/>
      <c r="H356" s="19"/>
      <c r="I356" s="19"/>
      <c r="J356" s="67"/>
      <c r="K356" s="19"/>
      <c r="L356" s="19"/>
      <c r="M356" s="19"/>
      <c r="N356" s="19"/>
      <c r="O356" s="19"/>
      <c r="P356" s="19"/>
      <c r="Q356" s="19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</row>
    <row r="357" spans="1:42" s="2" customFormat="1" ht="12.75" x14ac:dyDescent="0.2">
      <c r="A357" s="19"/>
      <c r="B357" s="19"/>
      <c r="C357" s="19"/>
      <c r="D357" s="19"/>
      <c r="E357" s="19"/>
      <c r="F357" s="19"/>
      <c r="G357" s="19"/>
      <c r="H357" s="19"/>
      <c r="I357" s="19"/>
      <c r="J357" s="67"/>
      <c r="K357" s="19"/>
      <c r="L357" s="19"/>
      <c r="M357" s="19"/>
      <c r="N357" s="19"/>
      <c r="O357" s="19"/>
      <c r="P357" s="19"/>
      <c r="Q357" s="19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</row>
    <row r="358" spans="1:42" s="2" customFormat="1" ht="12.75" x14ac:dyDescent="0.2">
      <c r="A358" s="19"/>
      <c r="B358" s="19"/>
      <c r="C358" s="19"/>
      <c r="D358" s="19"/>
      <c r="E358" s="19"/>
      <c r="F358" s="19"/>
      <c r="G358" s="19"/>
      <c r="H358" s="19"/>
      <c r="I358" s="19"/>
      <c r="J358" s="67"/>
      <c r="K358" s="19"/>
      <c r="L358" s="19"/>
      <c r="M358" s="19"/>
      <c r="N358" s="19"/>
      <c r="O358" s="19"/>
      <c r="P358" s="19"/>
      <c r="Q358" s="19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</row>
    <row r="359" spans="1:42" s="2" customFormat="1" ht="12.75" x14ac:dyDescent="0.2">
      <c r="A359" s="19"/>
      <c r="B359" s="19"/>
      <c r="C359" s="19"/>
      <c r="D359" s="19"/>
      <c r="E359" s="19"/>
      <c r="F359" s="19"/>
      <c r="G359" s="19"/>
      <c r="H359" s="19"/>
      <c r="I359" s="19"/>
      <c r="J359" s="67"/>
      <c r="K359" s="19"/>
      <c r="L359" s="19"/>
      <c r="M359" s="19"/>
      <c r="N359" s="19"/>
      <c r="O359" s="19"/>
      <c r="P359" s="19"/>
      <c r="Q359" s="1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</row>
    <row r="360" spans="1:42" s="2" customFormat="1" ht="12.75" x14ac:dyDescent="0.2">
      <c r="A360" s="19"/>
      <c r="B360" s="19"/>
      <c r="C360" s="19"/>
      <c r="D360" s="19"/>
      <c r="E360" s="19"/>
      <c r="F360" s="19"/>
      <c r="G360" s="19"/>
      <c r="H360" s="19"/>
      <c r="I360" s="19"/>
      <c r="J360" s="67"/>
      <c r="K360" s="19"/>
      <c r="L360" s="19"/>
      <c r="M360" s="19"/>
      <c r="N360" s="19"/>
      <c r="O360" s="19"/>
      <c r="P360" s="19"/>
      <c r="Q360" s="19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</row>
    <row r="361" spans="1:42" s="2" customFormat="1" ht="12.75" x14ac:dyDescent="0.2">
      <c r="A361" s="19"/>
      <c r="B361" s="19"/>
      <c r="C361" s="19"/>
      <c r="D361" s="19"/>
      <c r="E361" s="19"/>
      <c r="F361" s="19"/>
      <c r="G361" s="19"/>
      <c r="H361" s="19"/>
      <c r="I361" s="19"/>
      <c r="J361" s="67"/>
      <c r="K361" s="19"/>
      <c r="L361" s="19"/>
      <c r="M361" s="19"/>
      <c r="N361" s="19"/>
      <c r="O361" s="19"/>
      <c r="P361" s="19"/>
      <c r="Q361" s="19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</row>
    <row r="362" spans="1:42" s="2" customFormat="1" ht="12.75" x14ac:dyDescent="0.2">
      <c r="A362" s="19"/>
      <c r="B362" s="19"/>
      <c r="C362" s="19"/>
      <c r="D362" s="19"/>
      <c r="E362" s="19"/>
      <c r="F362" s="19"/>
      <c r="G362" s="19"/>
      <c r="H362" s="19"/>
      <c r="I362" s="19"/>
      <c r="J362" s="67"/>
      <c r="K362" s="19"/>
      <c r="L362" s="19"/>
      <c r="M362" s="19"/>
      <c r="N362" s="19"/>
      <c r="O362" s="19"/>
      <c r="P362" s="19"/>
      <c r="Q362" s="19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</row>
    <row r="363" spans="1:42" s="2" customFormat="1" ht="12.75" x14ac:dyDescent="0.2">
      <c r="A363" s="19"/>
      <c r="B363" s="19"/>
      <c r="C363" s="19"/>
      <c r="D363" s="19"/>
      <c r="E363" s="19"/>
      <c r="F363" s="19"/>
      <c r="G363" s="19"/>
      <c r="H363" s="19"/>
      <c r="I363" s="19"/>
      <c r="J363" s="67"/>
      <c r="K363" s="19"/>
      <c r="L363" s="19"/>
      <c r="M363" s="19"/>
      <c r="N363" s="19"/>
      <c r="O363" s="19"/>
      <c r="P363" s="19"/>
      <c r="Q363" s="19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</row>
    <row r="364" spans="1:42" s="2" customFormat="1" ht="12.75" x14ac:dyDescent="0.2">
      <c r="A364" s="19"/>
      <c r="B364" s="19"/>
      <c r="C364" s="19"/>
      <c r="D364" s="19"/>
      <c r="E364" s="19"/>
      <c r="F364" s="19"/>
      <c r="G364" s="19"/>
      <c r="H364" s="19"/>
      <c r="I364" s="19"/>
      <c r="J364" s="67"/>
      <c r="K364" s="19"/>
      <c r="L364" s="19"/>
      <c r="M364" s="19"/>
      <c r="N364" s="19"/>
      <c r="O364" s="19"/>
      <c r="P364" s="19"/>
      <c r="Q364" s="19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</row>
    <row r="365" spans="1:42" s="2" customFormat="1" ht="12.75" x14ac:dyDescent="0.2">
      <c r="A365" s="19"/>
      <c r="B365" s="19"/>
      <c r="C365" s="19"/>
      <c r="D365" s="19"/>
      <c r="E365" s="19"/>
      <c r="F365" s="19"/>
      <c r="G365" s="19"/>
      <c r="H365" s="19"/>
      <c r="I365" s="19"/>
      <c r="J365" s="67"/>
      <c r="K365" s="19"/>
      <c r="L365" s="19"/>
      <c r="M365" s="19"/>
      <c r="N365" s="19"/>
      <c r="O365" s="19"/>
      <c r="P365" s="19"/>
      <c r="Q365" s="19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</row>
    <row r="366" spans="1:42" s="2" customFormat="1" ht="12.75" x14ac:dyDescent="0.2">
      <c r="A366" s="19"/>
      <c r="B366" s="19"/>
      <c r="C366" s="19"/>
      <c r="D366" s="19"/>
      <c r="E366" s="19"/>
      <c r="F366" s="19"/>
      <c r="G366" s="19"/>
      <c r="H366" s="19"/>
      <c r="I366" s="19"/>
      <c r="J366" s="67"/>
      <c r="K366" s="19"/>
      <c r="L366" s="19"/>
      <c r="M366" s="19"/>
      <c r="N366" s="19"/>
      <c r="O366" s="19"/>
      <c r="P366" s="19"/>
      <c r="Q366" s="19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</row>
    <row r="367" spans="1:42" s="2" customFormat="1" ht="12.75" x14ac:dyDescent="0.2">
      <c r="A367" s="19"/>
      <c r="B367" s="19"/>
      <c r="C367" s="19"/>
      <c r="D367" s="19"/>
      <c r="E367" s="19"/>
      <c r="F367" s="19"/>
      <c r="G367" s="19"/>
      <c r="H367" s="19"/>
      <c r="I367" s="19"/>
      <c r="J367" s="67"/>
      <c r="K367" s="19"/>
      <c r="L367" s="19"/>
      <c r="M367" s="19"/>
      <c r="N367" s="19"/>
      <c r="O367" s="19"/>
      <c r="P367" s="19"/>
      <c r="Q367" s="19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</row>
    <row r="368" spans="1:42" s="2" customFormat="1" ht="12.75" x14ac:dyDescent="0.2">
      <c r="A368" s="19"/>
      <c r="B368" s="19"/>
      <c r="C368" s="19"/>
      <c r="D368" s="19"/>
      <c r="E368" s="19"/>
      <c r="F368" s="19"/>
      <c r="G368" s="19"/>
      <c r="H368" s="19"/>
      <c r="I368" s="19"/>
      <c r="J368" s="67"/>
      <c r="K368" s="19"/>
      <c r="L368" s="19"/>
      <c r="M368" s="19"/>
      <c r="N368" s="19"/>
      <c r="O368" s="19"/>
      <c r="P368" s="19"/>
      <c r="Q368" s="19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</row>
    <row r="369" spans="1:42" s="2" customFormat="1" ht="12.75" x14ac:dyDescent="0.2">
      <c r="A369" s="19"/>
      <c r="B369" s="19"/>
      <c r="C369" s="19"/>
      <c r="D369" s="19"/>
      <c r="E369" s="19"/>
      <c r="F369" s="19"/>
      <c r="G369" s="19"/>
      <c r="H369" s="19"/>
      <c r="I369" s="19"/>
      <c r="J369" s="67"/>
      <c r="K369" s="19"/>
      <c r="L369" s="19"/>
      <c r="M369" s="19"/>
      <c r="N369" s="19"/>
      <c r="O369" s="19"/>
      <c r="P369" s="19"/>
      <c r="Q369" s="1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</row>
    <row r="370" spans="1:42" s="2" customFormat="1" ht="12.75" x14ac:dyDescent="0.2">
      <c r="A370" s="19"/>
      <c r="B370" s="19"/>
      <c r="C370" s="19"/>
      <c r="D370" s="19"/>
      <c r="E370" s="19"/>
      <c r="F370" s="19"/>
      <c r="G370" s="19"/>
      <c r="H370" s="19"/>
      <c r="I370" s="19"/>
      <c r="J370" s="67"/>
      <c r="K370" s="19"/>
      <c r="L370" s="19"/>
      <c r="M370" s="19"/>
      <c r="N370" s="19"/>
      <c r="O370" s="19"/>
      <c r="P370" s="19"/>
      <c r="Q370" s="19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</row>
    <row r="371" spans="1:42" s="2" customFormat="1" ht="12.75" x14ac:dyDescent="0.2">
      <c r="A371" s="19"/>
      <c r="B371" s="19"/>
      <c r="C371" s="19"/>
      <c r="D371" s="19"/>
      <c r="E371" s="19"/>
      <c r="F371" s="19"/>
      <c r="G371" s="19"/>
      <c r="H371" s="19"/>
      <c r="I371" s="19"/>
      <c r="J371" s="67"/>
      <c r="K371" s="19"/>
      <c r="L371" s="19"/>
      <c r="M371" s="19"/>
      <c r="N371" s="19"/>
      <c r="O371" s="19"/>
      <c r="P371" s="19"/>
      <c r="Q371" s="19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</row>
    <row r="372" spans="1:42" s="2" customFormat="1" ht="12.75" x14ac:dyDescent="0.2">
      <c r="A372" s="19"/>
      <c r="B372" s="19"/>
      <c r="C372" s="19"/>
      <c r="D372" s="19"/>
      <c r="E372" s="19"/>
      <c r="F372" s="19"/>
      <c r="G372" s="19"/>
      <c r="H372" s="19"/>
      <c r="I372" s="19"/>
      <c r="J372" s="67"/>
      <c r="K372" s="19"/>
      <c r="L372" s="19"/>
      <c r="M372" s="19"/>
      <c r="N372" s="19"/>
      <c r="O372" s="19"/>
      <c r="P372" s="19"/>
      <c r="Q372" s="19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</row>
    <row r="373" spans="1:42" s="2" customFormat="1" ht="12.75" x14ac:dyDescent="0.2">
      <c r="A373" s="19"/>
      <c r="B373" s="19"/>
      <c r="C373" s="19"/>
      <c r="D373" s="19"/>
      <c r="E373" s="19"/>
      <c r="F373" s="19"/>
      <c r="G373" s="19"/>
      <c r="H373" s="19"/>
      <c r="I373" s="19"/>
      <c r="J373" s="67"/>
      <c r="K373" s="19"/>
      <c r="L373" s="19"/>
      <c r="M373" s="19"/>
      <c r="N373" s="19"/>
      <c r="O373" s="19"/>
      <c r="P373" s="19"/>
      <c r="Q373" s="19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</row>
    <row r="374" spans="1:42" s="2" customFormat="1" ht="12.75" x14ac:dyDescent="0.2">
      <c r="A374" s="19"/>
      <c r="B374" s="19"/>
      <c r="C374" s="19"/>
      <c r="D374" s="19"/>
      <c r="E374" s="19"/>
      <c r="F374" s="19"/>
      <c r="G374" s="19"/>
      <c r="H374" s="19"/>
      <c r="I374" s="19"/>
      <c r="J374" s="67"/>
      <c r="K374" s="19"/>
      <c r="L374" s="19"/>
      <c r="M374" s="19"/>
      <c r="N374" s="19"/>
      <c r="O374" s="19"/>
      <c r="P374" s="19"/>
      <c r="Q374" s="19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</row>
    <row r="375" spans="1:42" s="2" customFormat="1" ht="12.75" x14ac:dyDescent="0.2">
      <c r="A375" s="19"/>
      <c r="B375" s="19"/>
      <c r="C375" s="19"/>
      <c r="D375" s="19"/>
      <c r="E375" s="19"/>
      <c r="F375" s="19"/>
      <c r="G375" s="19"/>
      <c r="H375" s="19"/>
      <c r="I375" s="19"/>
      <c r="J375" s="67"/>
      <c r="K375" s="19"/>
      <c r="L375" s="19"/>
      <c r="M375" s="19"/>
      <c r="N375" s="19"/>
      <c r="O375" s="19"/>
      <c r="P375" s="19"/>
      <c r="Q375" s="19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</row>
    <row r="376" spans="1:42" s="2" customFormat="1" ht="12.75" x14ac:dyDescent="0.2">
      <c r="A376" s="19"/>
      <c r="B376" s="19"/>
      <c r="C376" s="19"/>
      <c r="D376" s="19"/>
      <c r="E376" s="19"/>
      <c r="F376" s="19"/>
      <c r="G376" s="19"/>
      <c r="H376" s="19"/>
      <c r="I376" s="19"/>
      <c r="J376" s="67"/>
      <c r="K376" s="19"/>
      <c r="L376" s="19"/>
      <c r="M376" s="19"/>
      <c r="N376" s="19"/>
      <c r="O376" s="19"/>
      <c r="P376" s="19"/>
      <c r="Q376" s="19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</row>
    <row r="377" spans="1:42" s="2" customFormat="1" ht="12.75" x14ac:dyDescent="0.2">
      <c r="A377" s="19"/>
      <c r="B377" s="19"/>
      <c r="C377" s="19"/>
      <c r="D377" s="19"/>
      <c r="E377" s="19"/>
      <c r="F377" s="19"/>
      <c r="G377" s="19"/>
      <c r="H377" s="19"/>
      <c r="I377" s="19"/>
      <c r="J377" s="67"/>
      <c r="K377" s="19"/>
      <c r="L377" s="19"/>
      <c r="M377" s="19"/>
      <c r="N377" s="19"/>
      <c r="O377" s="19"/>
      <c r="P377" s="19"/>
      <c r="Q377" s="19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</row>
    <row r="378" spans="1:42" s="2" customFormat="1" ht="12.75" x14ac:dyDescent="0.2">
      <c r="A378" s="19"/>
      <c r="B378" s="19"/>
      <c r="C378" s="19"/>
      <c r="D378" s="19"/>
      <c r="E378" s="19"/>
      <c r="F378" s="19"/>
      <c r="G378" s="19"/>
      <c r="H378" s="19"/>
      <c r="I378" s="19"/>
      <c r="J378" s="67"/>
      <c r="K378" s="19"/>
      <c r="L378" s="19"/>
      <c r="M378" s="19"/>
      <c r="N378" s="19"/>
      <c r="O378" s="19"/>
      <c r="P378" s="19"/>
      <c r="Q378" s="19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</row>
    <row r="379" spans="1:42" s="2" customFormat="1" ht="12.75" x14ac:dyDescent="0.2">
      <c r="A379" s="19"/>
      <c r="B379" s="19"/>
      <c r="C379" s="19"/>
      <c r="D379" s="19"/>
      <c r="E379" s="19"/>
      <c r="F379" s="19"/>
      <c r="G379" s="19"/>
      <c r="H379" s="19"/>
      <c r="I379" s="19"/>
      <c r="J379" s="67"/>
      <c r="K379" s="19"/>
      <c r="L379" s="19"/>
      <c r="M379" s="19"/>
      <c r="N379" s="19"/>
      <c r="O379" s="19"/>
      <c r="P379" s="19"/>
      <c r="Q379" s="1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</row>
    <row r="380" spans="1:42" s="2" customFormat="1" ht="12.75" x14ac:dyDescent="0.2">
      <c r="A380" s="19"/>
      <c r="B380" s="19"/>
      <c r="C380" s="19"/>
      <c r="D380" s="19"/>
      <c r="E380" s="19"/>
      <c r="F380" s="19"/>
      <c r="G380" s="19"/>
      <c r="H380" s="19"/>
      <c r="I380" s="19"/>
      <c r="J380" s="67"/>
      <c r="K380" s="19"/>
      <c r="L380" s="19"/>
      <c r="M380" s="19"/>
      <c r="N380" s="19"/>
      <c r="O380" s="19"/>
      <c r="P380" s="19"/>
      <c r="Q380" s="19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</row>
    <row r="381" spans="1:42" s="2" customFormat="1" ht="12.75" x14ac:dyDescent="0.2">
      <c r="A381" s="19"/>
      <c r="B381" s="19"/>
      <c r="C381" s="19"/>
      <c r="D381" s="19"/>
      <c r="E381" s="19"/>
      <c r="F381" s="19"/>
      <c r="G381" s="19"/>
      <c r="H381" s="19"/>
      <c r="I381" s="19"/>
      <c r="J381" s="67"/>
      <c r="K381" s="19"/>
      <c r="L381" s="19"/>
      <c r="M381" s="19"/>
      <c r="N381" s="19"/>
      <c r="O381" s="19"/>
      <c r="P381" s="19"/>
      <c r="Q381" s="19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</row>
    <row r="382" spans="1:42" s="2" customFormat="1" ht="12.75" x14ac:dyDescent="0.2">
      <c r="A382" s="19"/>
      <c r="B382" s="19"/>
      <c r="C382" s="19"/>
      <c r="D382" s="19"/>
      <c r="E382" s="19"/>
      <c r="F382" s="19"/>
      <c r="G382" s="19"/>
      <c r="H382" s="19"/>
      <c r="I382" s="19"/>
      <c r="J382" s="67"/>
      <c r="K382" s="19"/>
      <c r="L382" s="19"/>
      <c r="M382" s="19"/>
      <c r="N382" s="19"/>
      <c r="O382" s="19"/>
      <c r="P382" s="19"/>
      <c r="Q382" s="19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</row>
    <row r="383" spans="1:42" s="2" customFormat="1" ht="12.75" x14ac:dyDescent="0.2">
      <c r="A383" s="19"/>
      <c r="B383" s="19"/>
      <c r="C383" s="19"/>
      <c r="D383" s="19"/>
      <c r="E383" s="19"/>
      <c r="F383" s="19"/>
      <c r="G383" s="19"/>
      <c r="H383" s="19"/>
      <c r="I383" s="19"/>
      <c r="J383" s="67"/>
      <c r="K383" s="19"/>
      <c r="L383" s="19"/>
      <c r="M383" s="19"/>
      <c r="N383" s="19"/>
      <c r="O383" s="19"/>
      <c r="P383" s="19"/>
      <c r="Q383" s="19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</row>
    <row r="384" spans="1:42" s="2" customFormat="1" ht="12.75" x14ac:dyDescent="0.2">
      <c r="A384" s="19"/>
      <c r="B384" s="19"/>
      <c r="C384" s="19"/>
      <c r="D384" s="19"/>
      <c r="E384" s="19"/>
      <c r="F384" s="19"/>
      <c r="G384" s="19"/>
      <c r="H384" s="19"/>
      <c r="I384" s="19"/>
      <c r="J384" s="67"/>
      <c r="K384" s="19"/>
      <c r="L384" s="19"/>
      <c r="M384" s="19"/>
      <c r="N384" s="19"/>
      <c r="O384" s="19"/>
      <c r="P384" s="19"/>
      <c r="Q384" s="19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</row>
    <row r="385" spans="1:42" s="2" customFormat="1" ht="12.75" x14ac:dyDescent="0.2">
      <c r="A385" s="19"/>
      <c r="B385" s="19"/>
      <c r="C385" s="19"/>
      <c r="D385" s="19"/>
      <c r="E385" s="19"/>
      <c r="F385" s="19"/>
      <c r="G385" s="19"/>
      <c r="H385" s="19"/>
      <c r="I385" s="19"/>
      <c r="J385" s="67"/>
      <c r="K385" s="19"/>
      <c r="L385" s="19"/>
      <c r="M385" s="19"/>
      <c r="N385" s="19"/>
      <c r="O385" s="19"/>
      <c r="P385" s="19"/>
      <c r="Q385" s="19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</row>
    <row r="386" spans="1:42" s="2" customFormat="1" ht="12.75" x14ac:dyDescent="0.2">
      <c r="A386" s="19"/>
      <c r="B386" s="19"/>
      <c r="C386" s="19"/>
      <c r="D386" s="19"/>
      <c r="E386" s="19"/>
      <c r="F386" s="19"/>
      <c r="G386" s="19"/>
      <c r="H386" s="19"/>
      <c r="I386" s="19"/>
      <c r="J386" s="67"/>
      <c r="K386" s="19"/>
      <c r="L386" s="19"/>
      <c r="M386" s="19"/>
      <c r="N386" s="19"/>
      <c r="O386" s="19"/>
      <c r="P386" s="19"/>
      <c r="Q386" s="19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</row>
    <row r="387" spans="1:42" s="2" customFormat="1" ht="12.75" x14ac:dyDescent="0.2">
      <c r="A387" s="19"/>
      <c r="B387" s="19"/>
      <c r="C387" s="19"/>
      <c r="D387" s="19"/>
      <c r="E387" s="19"/>
      <c r="F387" s="19"/>
      <c r="G387" s="19"/>
      <c r="H387" s="19"/>
      <c r="I387" s="19"/>
      <c r="J387" s="67"/>
      <c r="K387" s="19"/>
      <c r="L387" s="19"/>
      <c r="M387" s="19"/>
      <c r="N387" s="19"/>
      <c r="O387" s="19"/>
      <c r="P387" s="19"/>
      <c r="Q387" s="19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</row>
    <row r="388" spans="1:42" s="2" customFormat="1" ht="12.75" x14ac:dyDescent="0.2">
      <c r="A388" s="19"/>
      <c r="B388" s="19"/>
      <c r="C388" s="19"/>
      <c r="D388" s="19"/>
      <c r="E388" s="19"/>
      <c r="F388" s="19"/>
      <c r="G388" s="19"/>
      <c r="H388" s="19"/>
      <c r="I388" s="19"/>
      <c r="J388" s="67"/>
      <c r="K388" s="19"/>
      <c r="L388" s="19"/>
      <c r="M388" s="19"/>
      <c r="N388" s="19"/>
      <c r="O388" s="19"/>
      <c r="P388" s="19"/>
      <c r="Q388" s="19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</row>
    <row r="389" spans="1:42" s="2" customFormat="1" x14ac:dyDescent="0.1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</row>
    <row r="390" spans="1:42" s="2" customFormat="1" x14ac:dyDescent="0.1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</row>
    <row r="391" spans="1:42" s="2" customFormat="1" x14ac:dyDescent="0.1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</row>
    <row r="392" spans="1:42" s="2" customFormat="1" x14ac:dyDescent="0.1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</row>
    <row r="393" spans="1:42" s="2" customFormat="1" x14ac:dyDescent="0.1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</row>
    <row r="394" spans="1:42" s="2" customFormat="1" x14ac:dyDescent="0.1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</row>
    <row r="395" spans="1:42" s="2" customFormat="1" x14ac:dyDescent="0.1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</row>
    <row r="396" spans="1:42" s="2" customFormat="1" x14ac:dyDescent="0.1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</row>
    <row r="397" spans="1:42" s="2" customFormat="1" x14ac:dyDescent="0.1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</row>
    <row r="398" spans="1:42" s="2" customFormat="1" x14ac:dyDescent="0.1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</row>
    <row r="399" spans="1:42" s="2" customFormat="1" x14ac:dyDescent="0.1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</row>
    <row r="400" spans="1:42" s="2" customFormat="1" x14ac:dyDescent="0.1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</row>
    <row r="401" spans="1:42" s="2" customFormat="1" x14ac:dyDescent="0.1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</row>
    <row r="402" spans="1:42" s="2" customFormat="1" x14ac:dyDescent="0.1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</row>
    <row r="403" spans="1:42" s="2" customFormat="1" x14ac:dyDescent="0.1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</row>
    <row r="404" spans="1:42" s="2" customFormat="1" x14ac:dyDescent="0.1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</row>
    <row r="405" spans="1:42" s="2" customFormat="1" x14ac:dyDescent="0.1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</row>
    <row r="406" spans="1:42" s="2" customFormat="1" x14ac:dyDescent="0.1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</row>
    <row r="407" spans="1:42" s="2" customFormat="1" x14ac:dyDescent="0.1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</row>
    <row r="408" spans="1:42" s="2" customFormat="1" x14ac:dyDescent="0.1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</row>
    <row r="409" spans="1:42" s="2" customFormat="1" x14ac:dyDescent="0.1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</row>
    <row r="410" spans="1:42" s="2" customFormat="1" x14ac:dyDescent="0.1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</row>
    <row r="411" spans="1:42" s="2" customFormat="1" x14ac:dyDescent="0.1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</row>
    <row r="412" spans="1:42" s="2" customFormat="1" x14ac:dyDescent="0.1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</row>
    <row r="413" spans="1:42" s="2" customFormat="1" x14ac:dyDescent="0.1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</row>
    <row r="414" spans="1:42" s="2" customFormat="1" x14ac:dyDescent="0.1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</row>
    <row r="415" spans="1:42" s="2" customFormat="1" x14ac:dyDescent="0.1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</row>
    <row r="416" spans="1:42" s="2" customFormat="1" x14ac:dyDescent="0.1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</row>
    <row r="417" spans="1:42" s="2" customFormat="1" x14ac:dyDescent="0.1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</row>
    <row r="418" spans="1:42" s="2" customFormat="1" x14ac:dyDescent="0.1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</row>
    <row r="419" spans="1:42" s="2" customFormat="1" x14ac:dyDescent="0.1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</row>
    <row r="420" spans="1:42" s="2" customFormat="1" x14ac:dyDescent="0.1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</row>
    <row r="421" spans="1:42" s="2" customFormat="1" x14ac:dyDescent="0.1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</row>
    <row r="422" spans="1:42" s="2" customFormat="1" x14ac:dyDescent="0.1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</row>
    <row r="423" spans="1:42" s="2" customFormat="1" x14ac:dyDescent="0.1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</row>
    <row r="424" spans="1:42" s="2" customFormat="1" x14ac:dyDescent="0.1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</row>
    <row r="425" spans="1:42" s="2" customFormat="1" x14ac:dyDescent="0.1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</row>
    <row r="426" spans="1:42" s="2" customFormat="1" x14ac:dyDescent="0.1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</row>
    <row r="427" spans="1:42" s="2" customFormat="1" x14ac:dyDescent="0.1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</row>
    <row r="428" spans="1:42" s="2" customFormat="1" x14ac:dyDescent="0.1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</row>
    <row r="429" spans="1:42" s="2" customFormat="1" x14ac:dyDescent="0.1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</row>
    <row r="430" spans="1:42" s="2" customFormat="1" x14ac:dyDescent="0.1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</row>
    <row r="431" spans="1:42" s="2" customFormat="1" x14ac:dyDescent="0.1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</row>
    <row r="432" spans="1:42" s="2" customFormat="1" x14ac:dyDescent="0.1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</row>
    <row r="433" spans="1:42" s="2" customFormat="1" x14ac:dyDescent="0.1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</row>
    <row r="434" spans="1:42" s="2" customFormat="1" x14ac:dyDescent="0.1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</row>
    <row r="435" spans="1:42" s="2" customFormat="1" x14ac:dyDescent="0.1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</row>
    <row r="436" spans="1:42" s="2" customFormat="1" x14ac:dyDescent="0.1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</row>
    <row r="437" spans="1:42" s="2" customFormat="1" x14ac:dyDescent="0.1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</row>
    <row r="438" spans="1:42" s="2" customFormat="1" x14ac:dyDescent="0.1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</row>
    <row r="439" spans="1:42" s="2" customFormat="1" x14ac:dyDescent="0.1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</row>
    <row r="440" spans="1:42" s="2" customFormat="1" x14ac:dyDescent="0.1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</row>
    <row r="441" spans="1:42" s="2" customFormat="1" x14ac:dyDescent="0.1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</row>
    <row r="442" spans="1:42" s="2" customFormat="1" x14ac:dyDescent="0.1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</row>
    <row r="443" spans="1:42" s="2" customFormat="1" x14ac:dyDescent="0.1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</row>
    <row r="444" spans="1:42" s="2" customFormat="1" x14ac:dyDescent="0.1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</row>
    <row r="445" spans="1:42" s="2" customFormat="1" x14ac:dyDescent="0.1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</row>
    <row r="446" spans="1:42" s="2" customFormat="1" x14ac:dyDescent="0.1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</row>
    <row r="447" spans="1:42" s="2" customFormat="1" x14ac:dyDescent="0.1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</row>
    <row r="448" spans="1:42" s="2" customFormat="1" x14ac:dyDescent="0.1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</row>
    <row r="449" spans="1:42" s="2" customFormat="1" x14ac:dyDescent="0.1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</row>
    <row r="450" spans="1:42" s="2" customFormat="1" x14ac:dyDescent="0.1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</row>
    <row r="451" spans="1:42" s="2" customFormat="1" x14ac:dyDescent="0.1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</row>
    <row r="452" spans="1:42" s="2" customFormat="1" x14ac:dyDescent="0.1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</row>
    <row r="453" spans="1:42" s="2" customFormat="1" x14ac:dyDescent="0.1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</row>
    <row r="454" spans="1:42" s="2" customFormat="1" x14ac:dyDescent="0.1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</row>
    <row r="455" spans="1:42" s="2" customFormat="1" x14ac:dyDescent="0.1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</row>
    <row r="456" spans="1:42" s="2" customFormat="1" x14ac:dyDescent="0.1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</row>
    <row r="457" spans="1:42" s="2" customFormat="1" x14ac:dyDescent="0.1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</row>
    <row r="458" spans="1:42" s="2" customFormat="1" x14ac:dyDescent="0.1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</row>
    <row r="459" spans="1:42" s="2" customFormat="1" x14ac:dyDescent="0.1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</row>
    <row r="460" spans="1:42" s="2" customFormat="1" x14ac:dyDescent="0.1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</row>
    <row r="461" spans="1:42" s="2" customFormat="1" x14ac:dyDescent="0.1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</row>
    <row r="462" spans="1:42" s="2" customFormat="1" x14ac:dyDescent="0.1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</row>
    <row r="463" spans="1:42" s="2" customFormat="1" x14ac:dyDescent="0.1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</row>
    <row r="464" spans="1:42" s="2" customFormat="1" x14ac:dyDescent="0.1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</row>
    <row r="465" spans="1:42" s="2" customFormat="1" x14ac:dyDescent="0.1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</row>
    <row r="466" spans="1:42" s="2" customFormat="1" x14ac:dyDescent="0.1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</row>
    <row r="467" spans="1:42" s="2" customFormat="1" x14ac:dyDescent="0.1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</row>
    <row r="468" spans="1:42" s="2" customFormat="1" x14ac:dyDescent="0.1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</row>
    <row r="469" spans="1:42" s="2" customFormat="1" x14ac:dyDescent="0.1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</row>
    <row r="470" spans="1:42" s="2" customFormat="1" x14ac:dyDescent="0.1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</row>
    <row r="471" spans="1:42" s="2" customFormat="1" x14ac:dyDescent="0.1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</row>
    <row r="472" spans="1:42" s="2" customFormat="1" x14ac:dyDescent="0.1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</row>
    <row r="473" spans="1:42" s="2" customFormat="1" x14ac:dyDescent="0.1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</row>
    <row r="474" spans="1:42" s="2" customFormat="1" x14ac:dyDescent="0.1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</row>
    <row r="475" spans="1:42" s="2" customFormat="1" x14ac:dyDescent="0.1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</row>
    <row r="476" spans="1:42" s="2" customFormat="1" x14ac:dyDescent="0.1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</row>
    <row r="477" spans="1:42" s="2" customFormat="1" x14ac:dyDescent="0.1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</row>
    <row r="478" spans="1:42" s="2" customFormat="1" x14ac:dyDescent="0.1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</row>
    <row r="479" spans="1:42" s="2" customFormat="1" x14ac:dyDescent="0.1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</row>
    <row r="480" spans="1:42" s="2" customFormat="1" x14ac:dyDescent="0.1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</row>
    <row r="481" spans="1:42" s="2" customFormat="1" x14ac:dyDescent="0.1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</row>
    <row r="482" spans="1:42" s="2" customFormat="1" x14ac:dyDescent="0.1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</row>
    <row r="483" spans="1:42" s="2" customFormat="1" x14ac:dyDescent="0.1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</row>
    <row r="484" spans="1:42" s="2" customFormat="1" x14ac:dyDescent="0.1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</row>
    <row r="485" spans="1:42" s="2" customFormat="1" x14ac:dyDescent="0.1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</row>
    <row r="486" spans="1:42" s="2" customFormat="1" x14ac:dyDescent="0.1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</row>
    <row r="487" spans="1:42" s="2" customFormat="1" x14ac:dyDescent="0.1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</row>
    <row r="488" spans="1:42" s="2" customFormat="1" x14ac:dyDescent="0.1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</row>
    <row r="489" spans="1:42" s="2" customFormat="1" x14ac:dyDescent="0.1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</row>
    <row r="490" spans="1:42" s="2" customFormat="1" x14ac:dyDescent="0.1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</row>
    <row r="491" spans="1:42" s="2" customFormat="1" x14ac:dyDescent="0.1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</row>
    <row r="492" spans="1:42" s="2" customFormat="1" x14ac:dyDescent="0.1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</row>
    <row r="493" spans="1:42" s="2" customFormat="1" x14ac:dyDescent="0.1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</row>
    <row r="494" spans="1:42" s="2" customFormat="1" x14ac:dyDescent="0.1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</row>
    <row r="495" spans="1:42" s="2" customFormat="1" x14ac:dyDescent="0.1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</row>
    <row r="496" spans="1:42" s="2" customFormat="1" x14ac:dyDescent="0.1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</row>
    <row r="497" spans="1:42" s="2" customFormat="1" x14ac:dyDescent="0.1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</row>
    <row r="498" spans="1:42" s="2" customFormat="1" x14ac:dyDescent="0.1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</row>
    <row r="499" spans="1:42" s="2" customFormat="1" x14ac:dyDescent="0.1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</row>
    <row r="500" spans="1:42" s="2" customFormat="1" x14ac:dyDescent="0.1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</row>
    <row r="501" spans="1:42" s="2" customFormat="1" x14ac:dyDescent="0.15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</row>
    <row r="502" spans="1:42" s="2" customFormat="1" x14ac:dyDescent="0.15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</row>
    <row r="503" spans="1:42" s="2" customFormat="1" x14ac:dyDescent="0.15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</row>
    <row r="504" spans="1:42" s="2" customFormat="1" x14ac:dyDescent="0.15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</row>
    <row r="505" spans="1:42" s="2" customFormat="1" x14ac:dyDescent="0.15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</row>
    <row r="506" spans="1:42" s="2" customFormat="1" x14ac:dyDescent="0.15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</row>
    <row r="507" spans="1:42" s="2" customFormat="1" x14ac:dyDescent="0.15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</row>
    <row r="508" spans="1:42" s="2" customFormat="1" x14ac:dyDescent="0.15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</row>
    <row r="509" spans="1:42" s="2" customFormat="1" x14ac:dyDescent="0.15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</row>
    <row r="510" spans="1:42" s="2" customFormat="1" x14ac:dyDescent="0.15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</row>
    <row r="511" spans="1:42" s="2" customFormat="1" x14ac:dyDescent="0.15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</row>
    <row r="512" spans="1:42" s="2" customFormat="1" x14ac:dyDescent="0.15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</row>
    <row r="513" spans="1:42" s="2" customFormat="1" x14ac:dyDescent="0.15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</row>
    <row r="514" spans="1:42" s="2" customFormat="1" x14ac:dyDescent="0.15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</row>
    <row r="515" spans="1:42" s="2" customFormat="1" x14ac:dyDescent="0.15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</row>
    <row r="516" spans="1:42" s="2" customFormat="1" x14ac:dyDescent="0.15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</row>
    <row r="517" spans="1:42" s="2" customFormat="1" x14ac:dyDescent="0.15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</row>
    <row r="518" spans="1:42" s="2" customFormat="1" x14ac:dyDescent="0.15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</row>
    <row r="519" spans="1:42" s="2" customFormat="1" x14ac:dyDescent="0.15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</row>
    <row r="520" spans="1:42" s="2" customFormat="1" x14ac:dyDescent="0.15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</row>
    <row r="521" spans="1:42" s="2" customFormat="1" x14ac:dyDescent="0.15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</row>
    <row r="522" spans="1:42" s="2" customFormat="1" x14ac:dyDescent="0.15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</row>
    <row r="523" spans="1:42" s="2" customFormat="1" x14ac:dyDescent="0.15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</row>
    <row r="524" spans="1:42" s="2" customFormat="1" x14ac:dyDescent="0.15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</row>
    <row r="525" spans="1:42" s="2" customFormat="1" x14ac:dyDescent="0.15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</row>
    <row r="526" spans="1:42" s="2" customFormat="1" x14ac:dyDescent="0.15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</row>
    <row r="527" spans="1:42" s="2" customFormat="1" x14ac:dyDescent="0.15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</row>
    <row r="528" spans="1:42" s="2" customFormat="1" x14ac:dyDescent="0.15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</row>
    <row r="529" spans="1:42" s="2" customFormat="1" x14ac:dyDescent="0.15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</row>
    <row r="530" spans="1:42" s="2" customFormat="1" x14ac:dyDescent="0.15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</row>
    <row r="531" spans="1:42" s="2" customFormat="1" x14ac:dyDescent="0.15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</row>
    <row r="532" spans="1:42" s="2" customFormat="1" x14ac:dyDescent="0.15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</row>
    <row r="533" spans="1:42" s="2" customFormat="1" x14ac:dyDescent="0.15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</row>
    <row r="534" spans="1:42" s="2" customFormat="1" x14ac:dyDescent="0.15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</row>
    <row r="535" spans="1:42" s="2" customFormat="1" x14ac:dyDescent="0.15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</row>
    <row r="536" spans="1:42" s="2" customFormat="1" x14ac:dyDescent="0.15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</row>
    <row r="537" spans="1:42" s="2" customFormat="1" x14ac:dyDescent="0.15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</row>
    <row r="538" spans="1:42" s="2" customFormat="1" x14ac:dyDescent="0.15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</row>
    <row r="539" spans="1:42" s="2" customFormat="1" x14ac:dyDescent="0.15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</row>
    <row r="540" spans="1:42" s="2" customFormat="1" x14ac:dyDescent="0.15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</row>
    <row r="541" spans="1:42" s="2" customFormat="1" x14ac:dyDescent="0.15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</row>
    <row r="542" spans="1:42" s="2" customFormat="1" x14ac:dyDescent="0.15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</row>
    <row r="543" spans="1:42" s="2" customFormat="1" x14ac:dyDescent="0.15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</row>
    <row r="544" spans="1:42" s="2" customFormat="1" x14ac:dyDescent="0.15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</row>
    <row r="545" spans="1:42" s="2" customFormat="1" x14ac:dyDescent="0.15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</row>
    <row r="546" spans="1:42" s="2" customFormat="1" x14ac:dyDescent="0.15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</row>
    <row r="547" spans="1:42" s="2" customFormat="1" x14ac:dyDescent="0.15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</row>
    <row r="548" spans="1:42" s="2" customFormat="1" x14ac:dyDescent="0.15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</row>
    <row r="549" spans="1:42" s="2" customFormat="1" x14ac:dyDescent="0.15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</row>
    <row r="550" spans="1:42" s="2" customFormat="1" x14ac:dyDescent="0.15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</row>
    <row r="551" spans="1:42" s="2" customFormat="1" x14ac:dyDescent="0.15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</row>
    <row r="552" spans="1:42" s="2" customFormat="1" x14ac:dyDescent="0.15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</row>
    <row r="553" spans="1:42" s="2" customFormat="1" x14ac:dyDescent="0.15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</row>
    <row r="554" spans="1:42" s="2" customFormat="1" x14ac:dyDescent="0.15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</row>
    <row r="555" spans="1:42" s="2" customFormat="1" x14ac:dyDescent="0.15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</row>
    <row r="556" spans="1:42" s="2" customFormat="1" x14ac:dyDescent="0.15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</row>
    <row r="557" spans="1:42" s="2" customFormat="1" x14ac:dyDescent="0.15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</row>
    <row r="558" spans="1:42" s="2" customFormat="1" x14ac:dyDescent="0.15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</row>
    <row r="559" spans="1:42" s="2" customFormat="1" x14ac:dyDescent="0.15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</row>
    <row r="560" spans="1:42" s="2" customFormat="1" x14ac:dyDescent="0.15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</row>
    <row r="561" spans="1:42" s="2" customFormat="1" x14ac:dyDescent="0.15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</row>
    <row r="562" spans="1:42" s="2" customFormat="1" x14ac:dyDescent="0.15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</row>
    <row r="563" spans="1:42" s="2" customFormat="1" x14ac:dyDescent="0.15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</row>
    <row r="564" spans="1:42" s="2" customFormat="1" x14ac:dyDescent="0.15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</row>
    <row r="565" spans="1:42" s="2" customFormat="1" x14ac:dyDescent="0.15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</row>
    <row r="566" spans="1:42" s="2" customFormat="1" x14ac:dyDescent="0.15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</row>
    <row r="567" spans="1:42" s="2" customFormat="1" x14ac:dyDescent="0.15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</row>
    <row r="568" spans="1:42" s="2" customFormat="1" x14ac:dyDescent="0.15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</row>
    <row r="569" spans="1:42" s="2" customFormat="1" x14ac:dyDescent="0.15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</row>
    <row r="570" spans="1:42" s="2" customFormat="1" x14ac:dyDescent="0.15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</row>
    <row r="571" spans="1:42" s="2" customFormat="1" x14ac:dyDescent="0.15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</row>
    <row r="572" spans="1:42" s="2" customFormat="1" x14ac:dyDescent="0.15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</row>
    <row r="573" spans="1:42" s="2" customFormat="1" x14ac:dyDescent="0.15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</row>
    <row r="574" spans="1:42" s="2" customFormat="1" x14ac:dyDescent="0.15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</row>
    <row r="575" spans="1:42" s="2" customFormat="1" x14ac:dyDescent="0.15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</row>
    <row r="576" spans="1:42" s="2" customFormat="1" x14ac:dyDescent="0.15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</row>
    <row r="577" spans="1:42" s="2" customFormat="1" x14ac:dyDescent="0.15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</row>
    <row r="578" spans="1:42" s="2" customFormat="1" x14ac:dyDescent="0.15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</row>
    <row r="579" spans="1:42" s="2" customFormat="1" x14ac:dyDescent="0.15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</row>
    <row r="580" spans="1:42" s="2" customFormat="1" x14ac:dyDescent="0.15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</row>
    <row r="581" spans="1:42" s="2" customFormat="1" x14ac:dyDescent="0.15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</row>
    <row r="582" spans="1:42" s="2" customFormat="1" x14ac:dyDescent="0.15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</row>
    <row r="583" spans="1:42" s="2" customFormat="1" x14ac:dyDescent="0.15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</row>
    <row r="584" spans="1:42" s="2" customFormat="1" x14ac:dyDescent="0.15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</row>
    <row r="585" spans="1:42" s="2" customFormat="1" x14ac:dyDescent="0.15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</row>
    <row r="586" spans="1:42" s="2" customFormat="1" x14ac:dyDescent="0.15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</row>
    <row r="587" spans="1:42" s="2" customFormat="1" x14ac:dyDescent="0.15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</row>
    <row r="588" spans="1:42" s="2" customFormat="1" x14ac:dyDescent="0.15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</row>
    <row r="589" spans="1:42" s="2" customFormat="1" x14ac:dyDescent="0.15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</row>
    <row r="590" spans="1:42" s="2" customFormat="1" x14ac:dyDescent="0.15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</row>
    <row r="591" spans="1:42" s="2" customFormat="1" x14ac:dyDescent="0.15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</row>
    <row r="592" spans="1:42" s="2" customFormat="1" x14ac:dyDescent="0.15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</row>
    <row r="593" spans="1:42" s="2" customFormat="1" x14ac:dyDescent="0.15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</row>
    <row r="594" spans="1:42" s="2" customFormat="1" x14ac:dyDescent="0.15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</row>
    <row r="595" spans="1:42" s="2" customFormat="1" x14ac:dyDescent="0.15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</row>
    <row r="596" spans="1:42" s="2" customFormat="1" x14ac:dyDescent="0.15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</row>
    <row r="597" spans="1:42" s="2" customFormat="1" x14ac:dyDescent="0.15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</row>
    <row r="598" spans="1:42" s="2" customFormat="1" x14ac:dyDescent="0.15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</row>
    <row r="599" spans="1:42" s="2" customFormat="1" x14ac:dyDescent="0.15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</row>
    <row r="600" spans="1:42" s="2" customFormat="1" x14ac:dyDescent="0.15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</row>
    <row r="601" spans="1:42" s="2" customFormat="1" x14ac:dyDescent="0.15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</row>
    <row r="602" spans="1:42" s="2" customFormat="1" x14ac:dyDescent="0.15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</row>
    <row r="603" spans="1:42" s="2" customFormat="1" x14ac:dyDescent="0.15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</row>
    <row r="604" spans="1:42" s="2" customFormat="1" x14ac:dyDescent="0.15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</row>
    <row r="605" spans="1:42" s="2" customFormat="1" x14ac:dyDescent="0.15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</row>
    <row r="606" spans="1:42" s="2" customFormat="1" x14ac:dyDescent="0.15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</row>
    <row r="607" spans="1:42" s="2" customFormat="1" x14ac:dyDescent="0.15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</row>
    <row r="608" spans="1:42" s="2" customFormat="1" x14ac:dyDescent="0.15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</row>
    <row r="609" spans="1:42" s="2" customFormat="1" x14ac:dyDescent="0.15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</row>
    <row r="610" spans="1:42" s="2" customFormat="1" x14ac:dyDescent="0.15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</row>
    <row r="611" spans="1:42" s="2" customFormat="1" x14ac:dyDescent="0.15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</row>
    <row r="612" spans="1:42" s="2" customFormat="1" x14ac:dyDescent="0.15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</row>
    <row r="613" spans="1:42" s="2" customFormat="1" x14ac:dyDescent="0.15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</row>
    <row r="614" spans="1:42" s="2" customFormat="1" x14ac:dyDescent="0.15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</row>
    <row r="615" spans="1:42" s="2" customFormat="1" x14ac:dyDescent="0.15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</row>
    <row r="616" spans="1:42" s="2" customFormat="1" x14ac:dyDescent="0.15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</row>
    <row r="617" spans="1:42" s="2" customFormat="1" x14ac:dyDescent="0.15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</row>
    <row r="618" spans="1:42" s="2" customFormat="1" x14ac:dyDescent="0.15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</row>
    <row r="619" spans="1:42" s="2" customFormat="1" x14ac:dyDescent="0.15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</row>
    <row r="620" spans="1:42" s="2" customFormat="1" x14ac:dyDescent="0.15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</row>
    <row r="621" spans="1:42" s="2" customFormat="1" x14ac:dyDescent="0.15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</row>
    <row r="622" spans="1:42" s="2" customFormat="1" x14ac:dyDescent="0.15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</row>
    <row r="623" spans="1:42" s="2" customFormat="1" x14ac:dyDescent="0.15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</row>
    <row r="624" spans="1:42" s="2" customFormat="1" x14ac:dyDescent="0.15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</row>
    <row r="625" spans="1:42" s="2" customFormat="1" x14ac:dyDescent="0.15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</row>
    <row r="626" spans="1:42" s="2" customFormat="1" x14ac:dyDescent="0.15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</row>
    <row r="627" spans="1:42" s="2" customFormat="1" x14ac:dyDescent="0.15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</row>
    <row r="628" spans="1:42" s="2" customFormat="1" x14ac:dyDescent="0.15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</row>
    <row r="629" spans="1:42" s="2" customFormat="1" x14ac:dyDescent="0.15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</row>
    <row r="630" spans="1:42" s="2" customFormat="1" x14ac:dyDescent="0.15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</row>
    <row r="631" spans="1:42" s="2" customFormat="1" x14ac:dyDescent="0.15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</row>
    <row r="632" spans="1:42" s="2" customFormat="1" x14ac:dyDescent="0.15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</row>
    <row r="633" spans="1:42" s="2" customFormat="1" x14ac:dyDescent="0.15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</row>
    <row r="634" spans="1:42" s="2" customFormat="1" x14ac:dyDescent="0.15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</row>
    <row r="635" spans="1:42" s="2" customFormat="1" x14ac:dyDescent="0.15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</row>
    <row r="636" spans="1:42" s="2" customFormat="1" x14ac:dyDescent="0.15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</row>
    <row r="637" spans="1:42" s="2" customFormat="1" x14ac:dyDescent="0.15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</row>
    <row r="638" spans="1:42" s="2" customFormat="1" x14ac:dyDescent="0.15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</row>
    <row r="639" spans="1:42" s="2" customFormat="1" x14ac:dyDescent="0.15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</row>
    <row r="640" spans="1:42" s="2" customFormat="1" x14ac:dyDescent="0.15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</row>
    <row r="641" spans="1:42" s="2" customFormat="1" x14ac:dyDescent="0.15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</row>
    <row r="642" spans="1:42" s="2" customFormat="1" x14ac:dyDescent="0.15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</row>
    <row r="643" spans="1:42" s="2" customFormat="1" x14ac:dyDescent="0.15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</row>
    <row r="644" spans="1:42" s="2" customFormat="1" x14ac:dyDescent="0.15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</row>
    <row r="645" spans="1:42" s="2" customFormat="1" x14ac:dyDescent="0.15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</row>
    <row r="646" spans="1:42" s="2" customFormat="1" x14ac:dyDescent="0.15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</row>
    <row r="647" spans="1:42" s="2" customFormat="1" x14ac:dyDescent="0.15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</row>
    <row r="648" spans="1:42" s="2" customFormat="1" x14ac:dyDescent="0.15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</row>
    <row r="649" spans="1:42" s="2" customFormat="1" x14ac:dyDescent="0.15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</row>
    <row r="650" spans="1:42" s="2" customFormat="1" x14ac:dyDescent="0.15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</row>
    <row r="651" spans="1:42" s="2" customFormat="1" x14ac:dyDescent="0.15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</row>
    <row r="652" spans="1:42" s="2" customFormat="1" x14ac:dyDescent="0.15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</row>
    <row r="653" spans="1:42" s="2" customFormat="1" x14ac:dyDescent="0.15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</row>
    <row r="654" spans="1:42" s="2" customFormat="1" x14ac:dyDescent="0.15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</row>
    <row r="655" spans="1:42" s="2" customFormat="1" x14ac:dyDescent="0.15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</row>
    <row r="656" spans="1:42" s="2" customFormat="1" x14ac:dyDescent="0.15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</row>
    <row r="657" spans="1:42" s="2" customFormat="1" x14ac:dyDescent="0.15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</row>
    <row r="658" spans="1:42" s="2" customFormat="1" x14ac:dyDescent="0.15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</row>
    <row r="659" spans="1:42" s="2" customFormat="1" x14ac:dyDescent="0.15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</row>
    <row r="660" spans="1:42" s="2" customFormat="1" x14ac:dyDescent="0.15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</row>
    <row r="661" spans="1:42" s="2" customFormat="1" x14ac:dyDescent="0.15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</row>
    <row r="662" spans="1:42" s="2" customFormat="1" x14ac:dyDescent="0.15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</row>
    <row r="663" spans="1:42" s="2" customFormat="1" x14ac:dyDescent="0.15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</row>
    <row r="664" spans="1:42" s="2" customFormat="1" x14ac:dyDescent="0.15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</row>
    <row r="665" spans="1:42" s="2" customFormat="1" x14ac:dyDescent="0.15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</row>
    <row r="666" spans="1:42" s="2" customFormat="1" x14ac:dyDescent="0.15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</row>
    <row r="667" spans="1:42" s="2" customFormat="1" x14ac:dyDescent="0.15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</row>
    <row r="668" spans="1:42" s="2" customFormat="1" x14ac:dyDescent="0.15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</row>
    <row r="669" spans="1:42" s="2" customFormat="1" x14ac:dyDescent="0.15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</row>
    <row r="670" spans="1:42" s="2" customFormat="1" x14ac:dyDescent="0.15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</row>
    <row r="671" spans="1:42" s="2" customFormat="1" x14ac:dyDescent="0.15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</row>
    <row r="672" spans="1:42" s="2" customFormat="1" x14ac:dyDescent="0.15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</row>
    <row r="673" spans="1:42" s="2" customFormat="1" x14ac:dyDescent="0.15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</row>
    <row r="674" spans="1:42" s="2" customFormat="1" x14ac:dyDescent="0.15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</row>
    <row r="675" spans="1:42" s="2" customFormat="1" x14ac:dyDescent="0.15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</row>
    <row r="676" spans="1:42" s="2" customFormat="1" x14ac:dyDescent="0.15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</row>
    <row r="677" spans="1:42" s="2" customFormat="1" x14ac:dyDescent="0.15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</row>
    <row r="678" spans="1:42" s="2" customFormat="1" x14ac:dyDescent="0.15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</row>
    <row r="679" spans="1:42" s="2" customFormat="1" x14ac:dyDescent="0.15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</row>
    <row r="680" spans="1:42" s="2" customFormat="1" x14ac:dyDescent="0.15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</row>
    <row r="681" spans="1:42" s="2" customFormat="1" x14ac:dyDescent="0.15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</row>
    <row r="682" spans="1:42" s="2" customFormat="1" x14ac:dyDescent="0.15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</row>
    <row r="683" spans="1:42" s="2" customFormat="1" x14ac:dyDescent="0.15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</row>
    <row r="684" spans="1:42" s="2" customFormat="1" x14ac:dyDescent="0.15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</row>
    <row r="685" spans="1:42" s="2" customFormat="1" x14ac:dyDescent="0.15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</row>
    <row r="686" spans="1:42" s="2" customFormat="1" x14ac:dyDescent="0.15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</row>
    <row r="687" spans="1:42" s="2" customFormat="1" x14ac:dyDescent="0.15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</row>
    <row r="688" spans="1:42" s="2" customFormat="1" x14ac:dyDescent="0.15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</row>
    <row r="689" spans="1:42" s="2" customFormat="1" x14ac:dyDescent="0.15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</row>
    <row r="690" spans="1:42" s="2" customFormat="1" x14ac:dyDescent="0.15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</row>
    <row r="691" spans="1:42" s="2" customFormat="1" x14ac:dyDescent="0.15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</row>
    <row r="692" spans="1:42" s="2" customFormat="1" x14ac:dyDescent="0.15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</row>
    <row r="693" spans="1:42" s="2" customFormat="1" x14ac:dyDescent="0.15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</row>
    <row r="694" spans="1:42" s="2" customFormat="1" x14ac:dyDescent="0.15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</row>
    <row r="695" spans="1:42" s="2" customFormat="1" x14ac:dyDescent="0.15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</row>
    <row r="696" spans="1:42" s="2" customFormat="1" x14ac:dyDescent="0.15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</row>
    <row r="697" spans="1:42" s="2" customFormat="1" x14ac:dyDescent="0.15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</row>
    <row r="698" spans="1:42" s="2" customFormat="1" x14ac:dyDescent="0.15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</row>
    <row r="699" spans="1:42" s="2" customFormat="1" x14ac:dyDescent="0.15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</row>
    <row r="700" spans="1:42" s="2" customFormat="1" x14ac:dyDescent="0.15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</row>
    <row r="701" spans="1:42" s="2" customFormat="1" x14ac:dyDescent="0.15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</row>
    <row r="702" spans="1:42" s="2" customFormat="1" x14ac:dyDescent="0.15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</row>
    <row r="703" spans="1:42" s="2" customFormat="1" x14ac:dyDescent="0.15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</row>
    <row r="704" spans="1:42" s="2" customFormat="1" x14ac:dyDescent="0.15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</row>
    <row r="705" spans="1:42" s="2" customFormat="1" x14ac:dyDescent="0.15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</row>
    <row r="706" spans="1:42" s="2" customFormat="1" x14ac:dyDescent="0.15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</row>
    <row r="707" spans="1:42" s="2" customFormat="1" x14ac:dyDescent="0.15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</row>
    <row r="708" spans="1:42" s="2" customFormat="1" x14ac:dyDescent="0.15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</row>
    <row r="709" spans="1:42" s="2" customFormat="1" x14ac:dyDescent="0.15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</row>
    <row r="710" spans="1:42" s="2" customFormat="1" x14ac:dyDescent="0.15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</row>
    <row r="711" spans="1:42" s="2" customFormat="1" x14ac:dyDescent="0.15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</row>
    <row r="712" spans="1:42" s="2" customFormat="1" x14ac:dyDescent="0.15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</row>
    <row r="713" spans="1:42" s="2" customFormat="1" x14ac:dyDescent="0.15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</row>
    <row r="714" spans="1:42" s="2" customFormat="1" x14ac:dyDescent="0.15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</row>
    <row r="715" spans="1:42" s="2" customFormat="1" x14ac:dyDescent="0.15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</row>
    <row r="716" spans="1:42" s="2" customFormat="1" x14ac:dyDescent="0.15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</row>
    <row r="717" spans="1:42" s="2" customFormat="1" x14ac:dyDescent="0.15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</row>
    <row r="718" spans="1:42" s="2" customFormat="1" x14ac:dyDescent="0.15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</row>
    <row r="719" spans="1:42" s="2" customFormat="1" x14ac:dyDescent="0.15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</row>
    <row r="720" spans="1:42" s="2" customFormat="1" x14ac:dyDescent="0.15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</row>
    <row r="721" spans="1:42" s="2" customFormat="1" x14ac:dyDescent="0.15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</row>
    <row r="722" spans="1:42" s="2" customFormat="1" x14ac:dyDescent="0.15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</row>
    <row r="723" spans="1:42" s="2" customFormat="1" x14ac:dyDescent="0.15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</row>
    <row r="724" spans="1:42" s="2" customFormat="1" x14ac:dyDescent="0.15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</row>
    <row r="725" spans="1:42" s="2" customFormat="1" x14ac:dyDescent="0.15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</row>
    <row r="726" spans="1:42" s="2" customFormat="1" x14ac:dyDescent="0.15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</row>
    <row r="727" spans="1:42" s="2" customFormat="1" x14ac:dyDescent="0.15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</row>
    <row r="728" spans="1:42" s="2" customFormat="1" x14ac:dyDescent="0.15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</row>
    <row r="729" spans="1:42" s="2" customFormat="1" x14ac:dyDescent="0.15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</row>
    <row r="730" spans="1:42" s="2" customFormat="1" x14ac:dyDescent="0.15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</row>
    <row r="731" spans="1:42" s="2" customFormat="1" x14ac:dyDescent="0.15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</row>
    <row r="732" spans="1:42" s="2" customFormat="1" x14ac:dyDescent="0.15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</row>
    <row r="733" spans="1:42" s="2" customFormat="1" x14ac:dyDescent="0.15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</row>
    <row r="734" spans="1:42" s="2" customFormat="1" x14ac:dyDescent="0.15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</row>
    <row r="735" spans="1:42" s="2" customFormat="1" x14ac:dyDescent="0.15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</row>
    <row r="736" spans="1:42" s="2" customFormat="1" x14ac:dyDescent="0.15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</row>
    <row r="737" spans="1:42" s="2" customFormat="1" x14ac:dyDescent="0.15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</row>
    <row r="738" spans="1:42" s="2" customFormat="1" x14ac:dyDescent="0.15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</row>
    <row r="739" spans="1:42" s="2" customFormat="1" x14ac:dyDescent="0.15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</row>
    <row r="740" spans="1:42" s="2" customFormat="1" x14ac:dyDescent="0.15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</row>
    <row r="741" spans="1:42" s="2" customFormat="1" x14ac:dyDescent="0.15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</row>
    <row r="742" spans="1:42" s="2" customFormat="1" x14ac:dyDescent="0.15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</row>
    <row r="743" spans="1:42" s="2" customFormat="1" x14ac:dyDescent="0.15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</row>
    <row r="744" spans="1:42" s="2" customFormat="1" x14ac:dyDescent="0.15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</row>
    <row r="745" spans="1:42" s="2" customFormat="1" x14ac:dyDescent="0.15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</row>
    <row r="746" spans="1:42" s="2" customFormat="1" x14ac:dyDescent="0.15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</row>
    <row r="747" spans="1:42" s="2" customFormat="1" x14ac:dyDescent="0.15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</row>
    <row r="748" spans="1:42" s="2" customFormat="1" x14ac:dyDescent="0.15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</row>
    <row r="749" spans="1:42" s="2" customFormat="1" x14ac:dyDescent="0.15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</row>
    <row r="750" spans="1:42" s="2" customFormat="1" x14ac:dyDescent="0.15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</row>
    <row r="751" spans="1:42" s="2" customFormat="1" x14ac:dyDescent="0.15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</row>
    <row r="752" spans="1:42" s="2" customFormat="1" x14ac:dyDescent="0.15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</row>
    <row r="753" spans="1:42" s="2" customFormat="1" x14ac:dyDescent="0.15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</row>
    <row r="754" spans="1:42" s="2" customFormat="1" x14ac:dyDescent="0.15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</row>
    <row r="755" spans="1:42" s="2" customFormat="1" x14ac:dyDescent="0.15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</row>
    <row r="756" spans="1:42" s="2" customFormat="1" x14ac:dyDescent="0.15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</row>
    <row r="757" spans="1:42" s="2" customFormat="1" x14ac:dyDescent="0.15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</row>
    <row r="758" spans="1:42" s="2" customFormat="1" x14ac:dyDescent="0.15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</row>
    <row r="759" spans="1:42" s="2" customFormat="1" x14ac:dyDescent="0.15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</row>
    <row r="760" spans="1:42" s="2" customFormat="1" x14ac:dyDescent="0.15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</row>
    <row r="761" spans="1:42" s="2" customFormat="1" x14ac:dyDescent="0.15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</row>
    <row r="762" spans="1:42" s="2" customFormat="1" x14ac:dyDescent="0.15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</row>
    <row r="763" spans="1:42" s="2" customFormat="1" x14ac:dyDescent="0.15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</row>
    <row r="764" spans="1:42" s="2" customFormat="1" x14ac:dyDescent="0.15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</row>
    <row r="765" spans="1:42" s="2" customFormat="1" x14ac:dyDescent="0.15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</row>
    <row r="766" spans="1:42" s="2" customFormat="1" x14ac:dyDescent="0.15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</row>
    <row r="767" spans="1:42" s="2" customFormat="1" x14ac:dyDescent="0.15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</row>
    <row r="768" spans="1:42" s="2" customFormat="1" x14ac:dyDescent="0.15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</row>
    <row r="769" spans="1:42" s="2" customFormat="1" x14ac:dyDescent="0.15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</row>
    <row r="770" spans="1:42" s="2" customFormat="1" x14ac:dyDescent="0.15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</row>
    <row r="771" spans="1:42" s="2" customFormat="1" x14ac:dyDescent="0.15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</row>
    <row r="772" spans="1:42" s="2" customFormat="1" x14ac:dyDescent="0.15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</row>
    <row r="773" spans="1:42" s="2" customFormat="1" x14ac:dyDescent="0.15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</row>
    <row r="774" spans="1:42" s="2" customFormat="1" x14ac:dyDescent="0.15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</row>
    <row r="775" spans="1:42" s="2" customFormat="1" x14ac:dyDescent="0.15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</row>
    <row r="776" spans="1:42" s="2" customFormat="1" x14ac:dyDescent="0.15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</row>
    <row r="777" spans="1:42" s="2" customFormat="1" x14ac:dyDescent="0.15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</row>
    <row r="778" spans="1:42" s="2" customFormat="1" x14ac:dyDescent="0.15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</row>
    <row r="779" spans="1:42" s="2" customFormat="1" x14ac:dyDescent="0.15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</row>
    <row r="780" spans="1:42" s="2" customFormat="1" x14ac:dyDescent="0.15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</row>
    <row r="781" spans="1:42" s="2" customFormat="1" x14ac:dyDescent="0.15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</row>
    <row r="782" spans="1:42" s="2" customFormat="1" x14ac:dyDescent="0.15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</row>
    <row r="783" spans="1:42" s="2" customFormat="1" x14ac:dyDescent="0.15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</row>
    <row r="784" spans="1:42" s="2" customFormat="1" x14ac:dyDescent="0.15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</row>
    <row r="785" spans="1:42" s="2" customFormat="1" x14ac:dyDescent="0.15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</row>
    <row r="786" spans="1:42" s="2" customFormat="1" x14ac:dyDescent="0.15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</row>
    <row r="787" spans="1:42" s="2" customFormat="1" x14ac:dyDescent="0.15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</row>
    <row r="788" spans="1:42" s="2" customFormat="1" x14ac:dyDescent="0.15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</row>
    <row r="789" spans="1:42" s="2" customFormat="1" x14ac:dyDescent="0.15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</row>
    <row r="790" spans="1:42" s="2" customFormat="1" x14ac:dyDescent="0.15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</row>
    <row r="791" spans="1:42" s="2" customFormat="1" x14ac:dyDescent="0.15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</row>
    <row r="792" spans="1:42" s="2" customFormat="1" x14ac:dyDescent="0.15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</row>
    <row r="793" spans="1:42" s="2" customFormat="1" x14ac:dyDescent="0.15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</row>
    <row r="794" spans="1:42" s="2" customFormat="1" x14ac:dyDescent="0.15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</row>
    <row r="795" spans="1:42" s="2" customFormat="1" x14ac:dyDescent="0.15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</row>
    <row r="796" spans="1:42" s="2" customFormat="1" x14ac:dyDescent="0.15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</row>
    <row r="797" spans="1:42" s="2" customFormat="1" x14ac:dyDescent="0.15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</row>
    <row r="798" spans="1:42" s="2" customFormat="1" x14ac:dyDescent="0.15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</row>
    <row r="799" spans="1:42" s="2" customFormat="1" x14ac:dyDescent="0.15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</row>
    <row r="800" spans="1:42" s="2" customFormat="1" x14ac:dyDescent="0.15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</row>
    <row r="801" spans="1:42" s="2" customFormat="1" x14ac:dyDescent="0.15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</row>
    <row r="802" spans="1:42" s="2" customFormat="1" x14ac:dyDescent="0.15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</row>
    <row r="803" spans="1:42" s="2" customFormat="1" x14ac:dyDescent="0.15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</row>
    <row r="804" spans="1:42" s="2" customFormat="1" x14ac:dyDescent="0.15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</row>
    <row r="805" spans="1:42" s="2" customFormat="1" x14ac:dyDescent="0.15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</row>
    <row r="806" spans="1:42" s="2" customFormat="1" x14ac:dyDescent="0.15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</row>
    <row r="807" spans="1:42" s="2" customFormat="1" x14ac:dyDescent="0.15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</row>
    <row r="808" spans="1:42" s="2" customFormat="1" x14ac:dyDescent="0.15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</row>
    <row r="809" spans="1:42" s="2" customFormat="1" x14ac:dyDescent="0.15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</row>
    <row r="810" spans="1:42" s="2" customFormat="1" x14ac:dyDescent="0.15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</row>
    <row r="811" spans="1:42" s="2" customFormat="1" x14ac:dyDescent="0.15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</row>
    <row r="812" spans="1:42" s="2" customFormat="1" x14ac:dyDescent="0.15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</row>
    <row r="813" spans="1:42" s="2" customFormat="1" x14ac:dyDescent="0.15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</row>
    <row r="814" spans="1:42" s="2" customFormat="1" x14ac:dyDescent="0.15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</row>
    <row r="815" spans="1:42" s="2" customFormat="1" x14ac:dyDescent="0.15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</row>
    <row r="816" spans="1:42" s="2" customFormat="1" x14ac:dyDescent="0.15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</row>
    <row r="817" spans="1:42" s="2" customFormat="1" x14ac:dyDescent="0.15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</row>
    <row r="818" spans="1:42" s="2" customFormat="1" x14ac:dyDescent="0.15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</row>
    <row r="819" spans="1:42" s="2" customFormat="1" x14ac:dyDescent="0.15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</row>
    <row r="820" spans="1:42" s="2" customFormat="1" x14ac:dyDescent="0.15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</row>
    <row r="821" spans="1:42" s="2" customFormat="1" x14ac:dyDescent="0.15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</row>
    <row r="822" spans="1:42" s="2" customFormat="1" x14ac:dyDescent="0.15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</row>
    <row r="823" spans="1:42" s="2" customFormat="1" x14ac:dyDescent="0.15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</row>
    <row r="824" spans="1:42" s="2" customFormat="1" x14ac:dyDescent="0.15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</row>
    <row r="825" spans="1:42" s="2" customFormat="1" x14ac:dyDescent="0.15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</row>
    <row r="826" spans="1:42" s="2" customFormat="1" x14ac:dyDescent="0.15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</row>
    <row r="827" spans="1:42" s="2" customFormat="1" x14ac:dyDescent="0.15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</row>
    <row r="828" spans="1:42" s="2" customFormat="1" x14ac:dyDescent="0.15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</row>
    <row r="829" spans="1:42" s="2" customFormat="1" x14ac:dyDescent="0.15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</row>
    <row r="830" spans="1:42" s="2" customFormat="1" x14ac:dyDescent="0.15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</row>
    <row r="831" spans="1:42" s="2" customFormat="1" x14ac:dyDescent="0.15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</row>
    <row r="832" spans="1:42" s="2" customFormat="1" x14ac:dyDescent="0.15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</row>
    <row r="833" spans="1:42" s="2" customFormat="1" x14ac:dyDescent="0.15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</row>
    <row r="834" spans="1:42" s="2" customFormat="1" x14ac:dyDescent="0.15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</row>
    <row r="835" spans="1:42" s="2" customFormat="1" x14ac:dyDescent="0.15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</row>
    <row r="836" spans="1:42" s="2" customFormat="1" x14ac:dyDescent="0.15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</row>
    <row r="837" spans="1:42" s="2" customFormat="1" x14ac:dyDescent="0.15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</row>
    <row r="838" spans="1:42" s="2" customFormat="1" x14ac:dyDescent="0.15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</row>
    <row r="839" spans="1:42" s="2" customFormat="1" x14ac:dyDescent="0.15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</row>
    <row r="840" spans="1:42" s="2" customFormat="1" x14ac:dyDescent="0.15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</row>
    <row r="841" spans="1:42" s="2" customFormat="1" x14ac:dyDescent="0.15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</row>
    <row r="842" spans="1:42" s="2" customFormat="1" x14ac:dyDescent="0.15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</row>
    <row r="843" spans="1:42" s="2" customFormat="1" x14ac:dyDescent="0.15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</row>
  </sheetData>
  <mergeCells count="3">
    <mergeCell ref="A1:Q1"/>
    <mergeCell ref="B4:G4"/>
    <mergeCell ref="K4:N4"/>
  </mergeCells>
  <phoneticPr fontId="14" type="noConversion"/>
  <pageMargins left="0.7" right="0.7" top="0.75" bottom="0.75" header="0.3" footer="0.3"/>
  <pageSetup paperSize="5" orientation="landscape" r:id="rId1"/>
  <rowBreaks count="5" manualBreakCount="5">
    <brk id="32" max="16383" man="1"/>
    <brk id="71" max="16383" man="1"/>
    <brk id="110" max="16383" man="1"/>
    <brk id="136" max="16383" man="1"/>
    <brk id="17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8"/>
  <sheetViews>
    <sheetView showGridLines="0" workbookViewId="0">
      <selection activeCell="M17" sqref="M17"/>
    </sheetView>
  </sheetViews>
  <sheetFormatPr defaultColWidth="9" defaultRowHeight="15" x14ac:dyDescent="0.2"/>
  <cols>
    <col min="1" max="8" width="9" style="46"/>
    <col min="9" max="9" width="15.25" style="46" customWidth="1"/>
    <col min="10" max="16384" width="9" style="46"/>
  </cols>
  <sheetData>
    <row r="1" spans="1:9" ht="15.75" x14ac:dyDescent="0.25">
      <c r="A1" s="48" t="s">
        <v>79</v>
      </c>
      <c r="B1" s="47"/>
      <c r="C1" s="47"/>
      <c r="D1" s="47"/>
      <c r="E1" s="47"/>
      <c r="F1" s="47"/>
      <c r="G1" s="47"/>
      <c r="H1" s="47"/>
      <c r="I1" s="47"/>
    </row>
    <row r="2" spans="1:9" x14ac:dyDescent="0.2">
      <c r="A2" s="47"/>
      <c r="B2" s="47"/>
      <c r="C2" s="47"/>
      <c r="D2" s="47"/>
      <c r="E2" s="47"/>
      <c r="F2" s="47"/>
      <c r="G2" s="47"/>
      <c r="H2" s="47"/>
      <c r="I2" s="47"/>
    </row>
    <row r="3" spans="1:9" ht="14.45" customHeight="1" x14ac:dyDescent="0.2">
      <c r="A3" s="47" t="s">
        <v>62</v>
      </c>
      <c r="B3" s="47"/>
      <c r="C3" s="47"/>
      <c r="D3" s="47"/>
      <c r="E3" s="47"/>
      <c r="F3" s="47"/>
      <c r="G3" s="47"/>
      <c r="H3" s="47"/>
      <c r="I3" s="47"/>
    </row>
    <row r="4" spans="1:9" ht="14.45" customHeight="1" x14ac:dyDescent="0.2">
      <c r="A4" s="47" t="s">
        <v>63</v>
      </c>
      <c r="B4" s="47"/>
      <c r="C4" s="47"/>
      <c r="D4" s="47"/>
      <c r="E4" s="47"/>
      <c r="F4" s="47"/>
      <c r="G4" s="47"/>
      <c r="H4" s="47"/>
      <c r="I4" s="47"/>
    </row>
    <row r="5" spans="1:9" ht="14.45" customHeight="1" x14ac:dyDescent="0.2">
      <c r="A5" s="47"/>
      <c r="B5" s="47"/>
      <c r="C5" s="47"/>
      <c r="D5" s="47"/>
      <c r="E5" s="47"/>
      <c r="F5" s="47"/>
      <c r="G5" s="47"/>
      <c r="H5" s="47"/>
      <c r="I5" s="47"/>
    </row>
    <row r="6" spans="1:9" s="47" customFormat="1" ht="14.45" customHeight="1" x14ac:dyDescent="0.2">
      <c r="A6" s="47" t="s">
        <v>64</v>
      </c>
    </row>
    <row r="7" spans="1:9" s="47" customFormat="1" ht="14.45" customHeight="1" x14ac:dyDescent="0.2">
      <c r="A7" s="47" t="s">
        <v>65</v>
      </c>
    </row>
    <row r="8" spans="1:9" ht="14.45" customHeight="1" x14ac:dyDescent="0.2">
      <c r="A8" s="47"/>
      <c r="B8" s="47"/>
      <c r="C8" s="47"/>
      <c r="D8" s="47"/>
      <c r="E8" s="47"/>
      <c r="F8" s="47"/>
      <c r="G8" s="47"/>
      <c r="H8" s="47"/>
      <c r="I8" s="47"/>
    </row>
    <row r="9" spans="1:9" s="47" customFormat="1" ht="14.45" customHeight="1" x14ac:dyDescent="0.2">
      <c r="A9" s="47" t="s">
        <v>66</v>
      </c>
    </row>
    <row r="10" spans="1:9" s="47" customFormat="1" ht="14.45" customHeight="1" x14ac:dyDescent="0.2">
      <c r="A10" s="47" t="s">
        <v>67</v>
      </c>
    </row>
    <row r="11" spans="1:9" s="47" customFormat="1" ht="14.45" customHeight="1" x14ac:dyDescent="0.2"/>
    <row r="12" spans="1:9" s="47" customFormat="1" ht="14.45" customHeight="1" x14ac:dyDescent="0.2">
      <c r="A12" s="47" t="s">
        <v>69</v>
      </c>
    </row>
    <row r="13" spans="1:9" ht="14.45" customHeight="1" x14ac:dyDescent="0.2">
      <c r="A13" s="47" t="s">
        <v>70</v>
      </c>
      <c r="B13" s="47"/>
      <c r="C13" s="47"/>
      <c r="D13" s="47"/>
      <c r="E13" s="47"/>
      <c r="F13" s="47"/>
      <c r="G13" s="47"/>
      <c r="H13" s="47"/>
      <c r="I13" s="47"/>
    </row>
    <row r="14" spans="1:9" ht="14.45" customHeight="1" x14ac:dyDescent="0.2">
      <c r="A14" s="49"/>
      <c r="B14" s="47"/>
      <c r="C14" s="47"/>
      <c r="D14" s="47"/>
      <c r="E14" s="47"/>
      <c r="F14" s="47"/>
      <c r="G14" s="47"/>
      <c r="H14" s="47"/>
      <c r="I14" s="47"/>
    </row>
    <row r="15" spans="1:9" s="47" customFormat="1" ht="14.45" customHeight="1" x14ac:dyDescent="0.2">
      <c r="A15" s="47" t="s">
        <v>68</v>
      </c>
    </row>
    <row r="16" spans="1:9" s="47" customFormat="1" ht="14.45" customHeight="1" x14ac:dyDescent="0.2">
      <c r="A16" s="47" t="s">
        <v>71</v>
      </c>
    </row>
    <row r="17" spans="1:9" ht="14.45" customHeight="1" x14ac:dyDescent="0.2">
      <c r="A17" s="47" t="s">
        <v>72</v>
      </c>
      <c r="B17" s="47"/>
      <c r="C17" s="47"/>
      <c r="D17" s="47"/>
      <c r="E17" s="47"/>
      <c r="F17" s="47"/>
      <c r="G17" s="47"/>
      <c r="H17" s="47"/>
      <c r="I17" s="47"/>
    </row>
    <row r="18" spans="1:9" ht="14.45" customHeight="1" x14ac:dyDescent="0.2">
      <c r="A18" s="47" t="s">
        <v>73</v>
      </c>
      <c r="B18" s="47"/>
      <c r="C18" s="47"/>
      <c r="D18" s="47"/>
      <c r="E18" s="47"/>
      <c r="F18" s="47"/>
      <c r="G18" s="47"/>
      <c r="H18" s="47"/>
      <c r="I18" s="47"/>
    </row>
    <row r="19" spans="1:9" ht="14.45" customHeight="1" x14ac:dyDescent="0.2">
      <c r="A19" s="49"/>
      <c r="B19" s="47"/>
      <c r="C19" s="47"/>
      <c r="D19" s="47"/>
      <c r="E19" s="47"/>
      <c r="F19" s="47"/>
      <c r="G19" s="47"/>
      <c r="H19" s="47"/>
      <c r="I19" s="47"/>
    </row>
    <row r="20" spans="1:9" s="47" customFormat="1" ht="14.45" customHeight="1" x14ac:dyDescent="0.2">
      <c r="A20" s="47" t="s">
        <v>74</v>
      </c>
    </row>
    <row r="21" spans="1:9" s="47" customFormat="1" ht="14.45" customHeight="1" x14ac:dyDescent="0.2">
      <c r="A21" s="47" t="s">
        <v>75</v>
      </c>
    </row>
    <row r="22" spans="1:9" s="47" customFormat="1" ht="14.45" customHeight="1" x14ac:dyDescent="0.2"/>
    <row r="23" spans="1:9" s="47" customFormat="1" ht="14.45" customHeight="1" x14ac:dyDescent="0.2">
      <c r="A23" s="47" t="s">
        <v>76</v>
      </c>
    </row>
    <row r="24" spans="1:9" s="47" customFormat="1" ht="14.45" customHeight="1" x14ac:dyDescent="0.2">
      <c r="A24" s="47" t="s">
        <v>77</v>
      </c>
    </row>
    <row r="25" spans="1:9" s="47" customFormat="1" ht="14.45" customHeight="1" x14ac:dyDescent="0.2"/>
    <row r="26" spans="1:9" s="47" customFormat="1" ht="14.45" customHeight="1" x14ac:dyDescent="0.2">
      <c r="A26" s="47" t="s">
        <v>60</v>
      </c>
    </row>
    <row r="27" spans="1:9" s="47" customFormat="1" ht="14.45" customHeight="1" x14ac:dyDescent="0.2"/>
    <row r="28" spans="1:9" s="47" customFormat="1" ht="14.45" customHeight="1" x14ac:dyDescent="0.2">
      <c r="A28" s="47" t="s">
        <v>61</v>
      </c>
    </row>
  </sheetData>
  <pageMargins left="0.7" right="0.7" top="0.75" bottom="0.75" header="0.3" footer="0.3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1987-2001</vt:lpstr>
      <vt:lpstr> 2002-2008</vt:lpstr>
      <vt:lpstr>2009-2026 </vt:lpstr>
      <vt:lpstr>Notes</vt:lpstr>
      <vt:lpstr>'2009-2026 '!Print_Area</vt:lpstr>
      <vt:lpstr>Notes!Print_Area</vt:lpstr>
      <vt:lpstr>' 2002-2008'!Print_Titles</vt:lpstr>
      <vt:lpstr>'1987-2001'!Print_Titles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Theodora Andrews</cp:lastModifiedBy>
  <cp:lastPrinted>2024-06-13T16:04:13Z</cp:lastPrinted>
  <dcterms:created xsi:type="dcterms:W3CDTF">2001-12-19T20:40:01Z</dcterms:created>
  <dcterms:modified xsi:type="dcterms:W3CDTF">2026-05-18T14:40:06Z</dcterms:modified>
</cp:coreProperties>
</file>