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222A75AC-E1E8-487C-8F48-F9D4CF8D87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87-2025" sheetId="5" r:id="rId1"/>
  </sheets>
  <definedNames>
    <definedName name="A" localSheetId="0">'1987-2025'!#REF!</definedName>
    <definedName name="A">#REF!</definedName>
    <definedName name="Print_Area_MI" localSheetId="0">'1987-2025'!#REF!</definedName>
    <definedName name="_xlnm.Print_Titles" localSheetId="0">'1987-2025'!$1:$6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7" i="5" l="1"/>
  <c r="J546" i="5"/>
  <c r="I545" i="5" l="1"/>
  <c r="J543" i="5"/>
  <c r="I543" i="5"/>
  <c r="I542" i="5"/>
  <c r="H542" i="5"/>
  <c r="I544" i="5"/>
  <c r="J544" i="5" s="1"/>
  <c r="H543" i="5"/>
  <c r="H544" i="5"/>
  <c r="H545" i="5"/>
  <c r="J545" i="5" s="1"/>
  <c r="J542" i="5" l="1"/>
  <c r="I528" i="5"/>
  <c r="I529" i="5"/>
  <c r="I530" i="5"/>
  <c r="I531" i="5"/>
  <c r="I532" i="5"/>
  <c r="I533" i="5"/>
  <c r="I534" i="5"/>
  <c r="I535" i="5"/>
  <c r="I536" i="5"/>
  <c r="I537" i="5"/>
  <c r="I538" i="5"/>
  <c r="H528" i="5"/>
  <c r="H539" i="5" s="1"/>
  <c r="H529" i="5"/>
  <c r="H530" i="5"/>
  <c r="H531" i="5"/>
  <c r="H532" i="5"/>
  <c r="H533" i="5"/>
  <c r="H534" i="5"/>
  <c r="H535" i="5"/>
  <c r="H536" i="5"/>
  <c r="H537" i="5"/>
  <c r="H538" i="5"/>
  <c r="J524" i="5"/>
  <c r="C539" i="5"/>
  <c r="D539" i="5"/>
  <c r="E539" i="5"/>
  <c r="F539" i="5"/>
  <c r="G539" i="5"/>
  <c r="B539" i="5"/>
  <c r="J538" i="5"/>
  <c r="J537" i="5"/>
  <c r="I539" i="5" l="1"/>
  <c r="J533" i="5"/>
  <c r="I527" i="5" l="1"/>
  <c r="H527" i="5"/>
  <c r="J536" i="5"/>
  <c r="J534" i="5" l="1"/>
  <c r="J535" i="5"/>
  <c r="J532" i="5"/>
  <c r="J531" i="5" l="1"/>
  <c r="C519" i="5"/>
  <c r="J528" i="5" l="1"/>
  <c r="J530" i="5" l="1"/>
  <c r="J529" i="5"/>
  <c r="J539" i="5" s="1"/>
  <c r="J527" i="5" l="1"/>
  <c r="C518" i="5"/>
  <c r="I515" i="5"/>
  <c r="D524" i="5"/>
  <c r="E524" i="5"/>
  <c r="F524" i="5"/>
  <c r="G524" i="5"/>
  <c r="C523" i="5" l="1"/>
  <c r="I523" i="5" s="1"/>
  <c r="B517" i="5"/>
  <c r="B524" i="5" s="1"/>
  <c r="C517" i="5"/>
  <c r="H523" i="5"/>
  <c r="C524" i="5" l="1"/>
  <c r="J523" i="5"/>
  <c r="I522" i="5"/>
  <c r="H522" i="5"/>
  <c r="J522" i="5" l="1"/>
  <c r="I521" i="5"/>
  <c r="H521" i="5"/>
  <c r="J521" i="5" l="1"/>
  <c r="I520" i="5"/>
  <c r="H520" i="5"/>
  <c r="J520" i="5" l="1"/>
  <c r="I519" i="5"/>
  <c r="H519" i="5"/>
  <c r="J519" i="5" l="1"/>
  <c r="I518" i="5"/>
  <c r="H518" i="5"/>
  <c r="J518" i="5" l="1"/>
  <c r="I517" i="5"/>
  <c r="H517" i="5"/>
  <c r="J517" i="5" l="1"/>
  <c r="I516" i="5"/>
  <c r="H516" i="5"/>
  <c r="J516" i="5" l="1"/>
  <c r="H515" i="5"/>
  <c r="J515" i="5" l="1"/>
  <c r="I514" i="5"/>
  <c r="H514" i="5"/>
  <c r="J514" i="5" l="1"/>
  <c r="I513" i="5"/>
  <c r="H513" i="5"/>
  <c r="J513" i="5" l="1"/>
  <c r="I509" i="5"/>
  <c r="H509" i="5"/>
  <c r="I508" i="5"/>
  <c r="H508" i="5"/>
  <c r="I507" i="5"/>
  <c r="H507" i="5"/>
  <c r="J507" i="5" s="1"/>
  <c r="I506" i="5"/>
  <c r="H506" i="5"/>
  <c r="I505" i="5"/>
  <c r="J505" i="5" s="1"/>
  <c r="I504" i="5"/>
  <c r="H504" i="5"/>
  <c r="H503" i="5"/>
  <c r="C503" i="5"/>
  <c r="I503" i="5" s="1"/>
  <c r="I502" i="5"/>
  <c r="H502" i="5"/>
  <c r="I501" i="5"/>
  <c r="H501" i="5"/>
  <c r="I500" i="5"/>
  <c r="H500" i="5"/>
  <c r="I499" i="5"/>
  <c r="H499" i="5"/>
  <c r="I498" i="5"/>
  <c r="H498" i="5"/>
  <c r="J499" i="5" l="1"/>
  <c r="J508" i="5"/>
  <c r="J500" i="5"/>
  <c r="J509" i="5"/>
  <c r="J506" i="5"/>
  <c r="J501" i="5"/>
  <c r="J498" i="5"/>
  <c r="J502" i="5"/>
  <c r="J504" i="5"/>
  <c r="J503" i="5"/>
  <c r="I512" i="5"/>
  <c r="I524" i="5" s="1"/>
  <c r="H512" i="5"/>
  <c r="H524" i="5" s="1"/>
  <c r="J512" i="5" l="1"/>
  <c r="G510" i="5"/>
  <c r="F510" i="5"/>
  <c r="E510" i="5"/>
  <c r="D510" i="5"/>
  <c r="C510" i="5"/>
  <c r="H510" i="5"/>
  <c r="B510" i="5"/>
  <c r="I510" i="5" l="1"/>
  <c r="J510" i="5"/>
  <c r="G496" i="5" l="1"/>
  <c r="F496" i="5"/>
  <c r="E496" i="5"/>
  <c r="D496" i="5"/>
  <c r="C496" i="5"/>
  <c r="B496" i="5"/>
  <c r="I495" i="5"/>
  <c r="H495" i="5"/>
  <c r="J495" i="5" s="1"/>
  <c r="I494" i="5" l="1"/>
  <c r="H494" i="5"/>
  <c r="J494" i="5" s="1"/>
  <c r="I493" i="5" l="1"/>
  <c r="H493" i="5"/>
  <c r="J493" i="5" l="1"/>
  <c r="I492" i="5"/>
  <c r="H492" i="5"/>
  <c r="J492" i="5" s="1"/>
  <c r="I491" i="5"/>
  <c r="H491" i="5"/>
  <c r="J491" i="5" s="1"/>
  <c r="I490" i="5" l="1"/>
  <c r="H490" i="5"/>
  <c r="J490" i="5" l="1"/>
  <c r="I489" i="5"/>
  <c r="H489" i="5"/>
  <c r="J489" i="5" l="1"/>
  <c r="I488" i="5"/>
  <c r="H488" i="5"/>
  <c r="J488" i="5" l="1"/>
  <c r="I487" i="5"/>
  <c r="H487" i="5"/>
  <c r="J487" i="5" l="1"/>
  <c r="I486" i="5"/>
  <c r="H486" i="5"/>
  <c r="J486" i="5" l="1"/>
  <c r="H485" i="5"/>
  <c r="I485" i="5"/>
  <c r="J485" i="5" l="1"/>
  <c r="C481" i="5"/>
  <c r="I484" i="5" l="1"/>
  <c r="I496" i="5" s="1"/>
  <c r="H484" i="5"/>
  <c r="H496" i="5" s="1"/>
  <c r="B470" i="5"/>
  <c r="H470" i="5" s="1"/>
  <c r="I470" i="5"/>
  <c r="C482" i="5"/>
  <c r="J496" i="5" l="1"/>
  <c r="J484" i="5"/>
  <c r="J470" i="5"/>
  <c r="D482" i="5"/>
  <c r="E482" i="5"/>
  <c r="F482" i="5"/>
  <c r="G482" i="5"/>
  <c r="B482" i="5"/>
  <c r="I481" i="5"/>
  <c r="H481" i="5"/>
  <c r="J481" i="5" l="1"/>
  <c r="I480" i="5"/>
  <c r="H480" i="5"/>
  <c r="J480" i="5" l="1"/>
  <c r="I479" i="5"/>
  <c r="H479" i="5"/>
  <c r="J479" i="5" l="1"/>
  <c r="I478" i="5"/>
  <c r="H478" i="5"/>
  <c r="J478" i="5" l="1"/>
  <c r="H477" i="5"/>
  <c r="I477" i="5"/>
  <c r="J477" i="5" l="1"/>
  <c r="I476" i="5" l="1"/>
  <c r="H476" i="5"/>
  <c r="J476" i="5" l="1"/>
  <c r="I475" i="5"/>
  <c r="H475" i="5"/>
  <c r="J475" i="5" l="1"/>
  <c r="I472" i="5"/>
  <c r="I474" i="5"/>
  <c r="H474" i="5"/>
  <c r="J474" i="5" l="1"/>
  <c r="I473" i="5"/>
  <c r="H473" i="5"/>
  <c r="J473" i="5" l="1"/>
  <c r="H472" i="5"/>
  <c r="J472" i="5" l="1"/>
  <c r="B398" i="5"/>
  <c r="I471" i="5" l="1"/>
  <c r="H471" i="5"/>
  <c r="H482" i="5" s="1"/>
  <c r="J471" i="5" l="1"/>
  <c r="I482" i="5"/>
  <c r="J482" i="5" l="1"/>
  <c r="C468" i="5"/>
  <c r="E468" i="5"/>
  <c r="F468" i="5"/>
  <c r="B468" i="5"/>
  <c r="I467" i="5"/>
  <c r="H467" i="5"/>
  <c r="J467" i="5" l="1"/>
  <c r="I466" i="5"/>
  <c r="H466" i="5"/>
  <c r="J466" i="5" l="1"/>
  <c r="I465" i="5"/>
  <c r="H465" i="5"/>
  <c r="J465" i="5" l="1"/>
  <c r="I464" i="5"/>
  <c r="H464" i="5"/>
  <c r="J464" i="5" l="1"/>
  <c r="I463" i="5"/>
  <c r="H463" i="5"/>
  <c r="J463" i="5" l="1"/>
  <c r="H462" i="5"/>
  <c r="D459" i="5" l="1"/>
  <c r="D468" i="5" s="1"/>
  <c r="I462" i="5" l="1"/>
  <c r="J462" i="5" s="1"/>
  <c r="I461" i="5" l="1"/>
  <c r="H461" i="5"/>
  <c r="J461" i="5" l="1"/>
  <c r="I460" i="5"/>
  <c r="H460" i="5"/>
  <c r="J460" i="5" l="1"/>
  <c r="G459" i="5"/>
  <c r="G468" i="5" s="1"/>
  <c r="I459" i="5" l="1"/>
  <c r="H459" i="5"/>
  <c r="J459" i="5" l="1"/>
  <c r="I458" i="5" l="1"/>
  <c r="H458" i="5"/>
  <c r="J458" i="5" l="1"/>
  <c r="I457" i="5"/>
  <c r="H457" i="5"/>
  <c r="J457" i="5" l="1"/>
  <c r="I456" i="5"/>
  <c r="I468" i="5" s="1"/>
  <c r="H456" i="5"/>
  <c r="H468" i="5" s="1"/>
  <c r="J456" i="5" l="1"/>
  <c r="J468" i="5" s="1"/>
  <c r="D454" i="5"/>
  <c r="E454" i="5"/>
  <c r="F454" i="5"/>
  <c r="G454" i="5"/>
  <c r="B454" i="5" l="1"/>
  <c r="I453" i="5"/>
  <c r="H453" i="5"/>
  <c r="J453" i="5" l="1"/>
  <c r="I452" i="5"/>
  <c r="H452" i="5"/>
  <c r="J452" i="5" l="1"/>
  <c r="H451" i="5"/>
  <c r="H450" i="5"/>
  <c r="I451" i="5"/>
  <c r="J451" i="5" l="1"/>
  <c r="I450" i="5"/>
  <c r="J450" i="5" s="1"/>
  <c r="I449" i="5" l="1"/>
  <c r="H449" i="5"/>
  <c r="J449" i="5" l="1"/>
  <c r="I448" i="5"/>
  <c r="H448" i="5"/>
  <c r="J448" i="5" l="1"/>
  <c r="I447" i="5"/>
  <c r="H447" i="5"/>
  <c r="J447" i="5" l="1"/>
  <c r="H446" i="5"/>
  <c r="I446" i="5"/>
  <c r="J446" i="5" l="1"/>
  <c r="H445" i="5"/>
  <c r="C445" i="5"/>
  <c r="C454" i="5" s="1"/>
  <c r="I445" i="5" l="1"/>
  <c r="J445" i="5" s="1"/>
  <c r="H444" i="5"/>
  <c r="I444" i="5"/>
  <c r="J444" i="5" l="1"/>
  <c r="H414" i="5"/>
  <c r="I414" i="5"/>
  <c r="H386" i="5"/>
  <c r="I386" i="5"/>
  <c r="J386" i="5" l="1"/>
  <c r="J414" i="5"/>
  <c r="H443" i="5"/>
  <c r="I443" i="5"/>
  <c r="J443" i="5" l="1"/>
  <c r="I442" i="5"/>
  <c r="I454" i="5" s="1"/>
  <c r="H442" i="5"/>
  <c r="H454" i="5" s="1"/>
  <c r="J442" i="5" l="1"/>
  <c r="J454" i="5" s="1"/>
  <c r="C440" i="5"/>
  <c r="D440" i="5"/>
  <c r="E440" i="5"/>
  <c r="F440" i="5"/>
  <c r="B440" i="5"/>
  <c r="I439" i="5"/>
  <c r="H439" i="5"/>
  <c r="J439" i="5" l="1"/>
  <c r="I438" i="5"/>
  <c r="H438" i="5"/>
  <c r="J438" i="5" l="1"/>
  <c r="I437" i="5"/>
  <c r="H437" i="5"/>
  <c r="J437" i="5" l="1"/>
  <c r="H436" i="5"/>
  <c r="I436" i="5"/>
  <c r="J436" i="5" l="1"/>
  <c r="I435" i="5"/>
  <c r="H435" i="5"/>
  <c r="J435" i="5" l="1"/>
  <c r="G428" i="5"/>
  <c r="G440" i="5" s="1"/>
  <c r="I434" i="5"/>
  <c r="H434" i="5"/>
  <c r="J434" i="5" l="1"/>
  <c r="H433" i="5"/>
  <c r="I433" i="5"/>
  <c r="J433" i="5" l="1"/>
  <c r="I432" i="5"/>
  <c r="H432" i="5"/>
  <c r="J432" i="5" l="1"/>
  <c r="I431" i="5"/>
  <c r="H431" i="5"/>
  <c r="J431" i="5" l="1"/>
  <c r="I430" i="5"/>
  <c r="H430" i="5"/>
  <c r="J430" i="5" l="1"/>
  <c r="I429" i="5"/>
  <c r="H429" i="5"/>
  <c r="J429" i="5" l="1"/>
  <c r="H428" i="5"/>
  <c r="H440" i="5" s="1"/>
  <c r="I428" i="5"/>
  <c r="I440" i="5" s="1"/>
  <c r="G426" i="5"/>
  <c r="F426" i="5"/>
  <c r="E426" i="5"/>
  <c r="D426" i="5"/>
  <c r="C426" i="5"/>
  <c r="B426" i="5"/>
  <c r="I425" i="5"/>
  <c r="H425" i="5"/>
  <c r="I424" i="5"/>
  <c r="H424" i="5"/>
  <c r="I423" i="5"/>
  <c r="H423" i="5"/>
  <c r="I422" i="5"/>
  <c r="H422" i="5"/>
  <c r="I421" i="5"/>
  <c r="H421" i="5"/>
  <c r="I420" i="5"/>
  <c r="H420" i="5"/>
  <c r="I419" i="5"/>
  <c r="H419" i="5"/>
  <c r="I418" i="5"/>
  <c r="H418" i="5"/>
  <c r="I417" i="5"/>
  <c r="H417" i="5"/>
  <c r="I416" i="5"/>
  <c r="H416" i="5"/>
  <c r="I415" i="5"/>
  <c r="H415" i="5"/>
  <c r="G412" i="5"/>
  <c r="F412" i="5"/>
  <c r="E412" i="5"/>
  <c r="D412" i="5"/>
  <c r="C412" i="5"/>
  <c r="B412" i="5"/>
  <c r="I411" i="5"/>
  <c r="H411" i="5"/>
  <c r="I410" i="5"/>
  <c r="H410" i="5"/>
  <c r="I409" i="5"/>
  <c r="H409" i="5"/>
  <c r="I408" i="5"/>
  <c r="H408" i="5"/>
  <c r="I407" i="5"/>
  <c r="H407" i="5"/>
  <c r="I406" i="5"/>
  <c r="H406" i="5"/>
  <c r="I405" i="5"/>
  <c r="H405" i="5"/>
  <c r="I404" i="5"/>
  <c r="H404" i="5"/>
  <c r="I403" i="5"/>
  <c r="H403" i="5"/>
  <c r="I402" i="5"/>
  <c r="H402" i="5"/>
  <c r="I401" i="5"/>
  <c r="H401" i="5"/>
  <c r="I400" i="5"/>
  <c r="H400" i="5"/>
  <c r="J404" i="5" l="1"/>
  <c r="J408" i="5"/>
  <c r="J420" i="5"/>
  <c r="J411" i="5"/>
  <c r="J415" i="5"/>
  <c r="J416" i="5"/>
  <c r="J401" i="5"/>
  <c r="J405" i="5"/>
  <c r="J409" i="5"/>
  <c r="J424" i="5"/>
  <c r="J423" i="5"/>
  <c r="J422" i="5"/>
  <c r="J419" i="5"/>
  <c r="J418" i="5"/>
  <c r="I426" i="5"/>
  <c r="J421" i="5"/>
  <c r="J425" i="5"/>
  <c r="J407" i="5"/>
  <c r="J403" i="5"/>
  <c r="I412" i="5"/>
  <c r="J406" i="5"/>
  <c r="J410" i="5"/>
  <c r="H412" i="5"/>
  <c r="J428" i="5"/>
  <c r="J440" i="5" s="1"/>
  <c r="H426" i="5"/>
  <c r="J402" i="5"/>
  <c r="J417" i="5"/>
  <c r="J400" i="5"/>
  <c r="C398" i="5"/>
  <c r="D398" i="5"/>
  <c r="E398" i="5"/>
  <c r="F398" i="5"/>
  <c r="G398" i="5"/>
  <c r="I397" i="5"/>
  <c r="H397" i="5"/>
  <c r="I396" i="5"/>
  <c r="H396" i="5"/>
  <c r="J426" i="5" l="1"/>
  <c r="J412" i="5"/>
  <c r="J397" i="5"/>
  <c r="J396" i="5"/>
  <c r="I395" i="5"/>
  <c r="H395" i="5"/>
  <c r="I394" i="5"/>
  <c r="H394" i="5"/>
  <c r="J395" i="5" l="1"/>
  <c r="J394" i="5"/>
  <c r="I393" i="5"/>
  <c r="H393" i="5"/>
  <c r="I392" i="5"/>
  <c r="H392" i="5"/>
  <c r="J393" i="5" l="1"/>
  <c r="J392" i="5"/>
  <c r="H391" i="5"/>
  <c r="I391" i="5"/>
  <c r="I390" i="5"/>
  <c r="H390" i="5"/>
  <c r="I389" i="5"/>
  <c r="H389" i="5"/>
  <c r="I388" i="5"/>
  <c r="H388" i="5"/>
  <c r="I387" i="5"/>
  <c r="H387" i="5"/>
  <c r="G384" i="5"/>
  <c r="F384" i="5"/>
  <c r="E384" i="5"/>
  <c r="D384" i="5"/>
  <c r="C384" i="5"/>
  <c r="B384" i="5"/>
  <c r="I383" i="5"/>
  <c r="H383" i="5"/>
  <c r="I382" i="5"/>
  <c r="H382" i="5"/>
  <c r="I381" i="5"/>
  <c r="H381" i="5"/>
  <c r="I380" i="5"/>
  <c r="H380" i="5"/>
  <c r="I379" i="5"/>
  <c r="H379" i="5"/>
  <c r="I378" i="5"/>
  <c r="H378" i="5"/>
  <c r="I377" i="5"/>
  <c r="H377" i="5"/>
  <c r="I376" i="5"/>
  <c r="H376" i="5"/>
  <c r="I375" i="5"/>
  <c r="H375" i="5"/>
  <c r="I374" i="5"/>
  <c r="H374" i="5"/>
  <c r="I373" i="5"/>
  <c r="H373" i="5"/>
  <c r="I372" i="5"/>
  <c r="H372" i="5"/>
  <c r="G370" i="5"/>
  <c r="F370" i="5"/>
  <c r="E370" i="5"/>
  <c r="D370" i="5"/>
  <c r="C370" i="5"/>
  <c r="B370" i="5"/>
  <c r="I369" i="5"/>
  <c r="H369" i="5"/>
  <c r="I368" i="5"/>
  <c r="H368" i="5"/>
  <c r="I367" i="5"/>
  <c r="H367" i="5"/>
  <c r="I366" i="5"/>
  <c r="H366" i="5"/>
  <c r="I365" i="5"/>
  <c r="H365" i="5"/>
  <c r="I364" i="5"/>
  <c r="H364" i="5"/>
  <c r="I363" i="5"/>
  <c r="H363" i="5"/>
  <c r="I362" i="5"/>
  <c r="H362" i="5"/>
  <c r="I361" i="5"/>
  <c r="H361" i="5"/>
  <c r="I360" i="5"/>
  <c r="H360" i="5"/>
  <c r="I359" i="5"/>
  <c r="H359" i="5"/>
  <c r="I358" i="5"/>
  <c r="H358" i="5"/>
  <c r="I355" i="5"/>
  <c r="H355" i="5"/>
  <c r="I354" i="5"/>
  <c r="H354" i="5"/>
  <c r="I353" i="5"/>
  <c r="H353" i="5"/>
  <c r="I352" i="5"/>
  <c r="H352" i="5"/>
  <c r="I351" i="5"/>
  <c r="H351" i="5"/>
  <c r="I350" i="5"/>
  <c r="H350" i="5"/>
  <c r="I349" i="5"/>
  <c r="H349" i="5"/>
  <c r="I348" i="5"/>
  <c r="H348" i="5"/>
  <c r="I347" i="5"/>
  <c r="H347" i="5"/>
  <c r="I346" i="5"/>
  <c r="H346" i="5"/>
  <c r="I345" i="5"/>
  <c r="H345" i="5"/>
  <c r="I344" i="5"/>
  <c r="H344" i="5"/>
  <c r="F342" i="5"/>
  <c r="E342" i="5"/>
  <c r="D342" i="5"/>
  <c r="H341" i="5"/>
  <c r="C341" i="5"/>
  <c r="I341" i="5" s="1"/>
  <c r="H340" i="5"/>
  <c r="G340" i="5"/>
  <c r="I340" i="5" s="1"/>
  <c r="H339" i="5"/>
  <c r="C339" i="5"/>
  <c r="I339" i="5" s="1"/>
  <c r="H338" i="5"/>
  <c r="C338" i="5"/>
  <c r="I338" i="5" s="1"/>
  <c r="H337" i="5"/>
  <c r="G337" i="5"/>
  <c r="C337" i="5"/>
  <c r="H336" i="5"/>
  <c r="C336" i="5"/>
  <c r="I336" i="5" s="1"/>
  <c r="C335" i="5"/>
  <c r="I335" i="5" s="1"/>
  <c r="B335" i="5"/>
  <c r="B342" i="5" s="1"/>
  <c r="H334" i="5"/>
  <c r="G334" i="5"/>
  <c r="C334" i="5"/>
  <c r="H333" i="5"/>
  <c r="C333" i="5"/>
  <c r="I333" i="5" s="1"/>
  <c r="I332" i="5"/>
  <c r="H332" i="5"/>
  <c r="H331" i="5"/>
  <c r="G331" i="5"/>
  <c r="C331" i="5"/>
  <c r="H330" i="5"/>
  <c r="C330" i="5"/>
  <c r="G328" i="5"/>
  <c r="F328" i="5"/>
  <c r="E328" i="5"/>
  <c r="D328" i="5"/>
  <c r="B328" i="5"/>
  <c r="I327" i="5"/>
  <c r="H327" i="5"/>
  <c r="I326" i="5"/>
  <c r="H326" i="5"/>
  <c r="I325" i="5"/>
  <c r="H325" i="5"/>
  <c r="I324" i="5"/>
  <c r="H324" i="5"/>
  <c r="H323" i="5"/>
  <c r="C323" i="5"/>
  <c r="I323" i="5" s="1"/>
  <c r="I322" i="5"/>
  <c r="H322" i="5"/>
  <c r="I321" i="5"/>
  <c r="H321" i="5"/>
  <c r="I320" i="5"/>
  <c r="H320" i="5"/>
  <c r="H319" i="5"/>
  <c r="C319" i="5"/>
  <c r="I319" i="5" s="1"/>
  <c r="H318" i="5"/>
  <c r="C318" i="5"/>
  <c r="I317" i="5"/>
  <c r="H317" i="5"/>
  <c r="I316" i="5"/>
  <c r="H316" i="5"/>
  <c r="C300" i="5"/>
  <c r="D300" i="5"/>
  <c r="E300" i="5"/>
  <c r="F300" i="5"/>
  <c r="G300" i="5"/>
  <c r="G314" i="5"/>
  <c r="F314" i="5"/>
  <c r="E314" i="5"/>
  <c r="D314" i="5"/>
  <c r="B314" i="5"/>
  <c r="H313" i="5"/>
  <c r="C313" i="5"/>
  <c r="I313" i="5" s="1"/>
  <c r="I312" i="5"/>
  <c r="H312" i="5"/>
  <c r="H311" i="5"/>
  <c r="C311" i="5"/>
  <c r="I311" i="5" s="1"/>
  <c r="H310" i="5"/>
  <c r="C310" i="5"/>
  <c r="I310" i="5" s="1"/>
  <c r="H309" i="5"/>
  <c r="C309" i="5"/>
  <c r="I309" i="5" s="1"/>
  <c r="I308" i="5"/>
  <c r="H308" i="5"/>
  <c r="H307" i="5"/>
  <c r="C307" i="5"/>
  <c r="I307" i="5" s="1"/>
  <c r="H306" i="5"/>
  <c r="C306" i="5"/>
  <c r="I306" i="5" s="1"/>
  <c r="H305" i="5"/>
  <c r="C305" i="5"/>
  <c r="I305" i="5" s="1"/>
  <c r="H304" i="5"/>
  <c r="C304" i="5"/>
  <c r="I304" i="5" s="1"/>
  <c r="H303" i="5"/>
  <c r="C303" i="5"/>
  <c r="I302" i="5"/>
  <c r="H302" i="5"/>
  <c r="B300" i="5"/>
  <c r="I299" i="5"/>
  <c r="H299" i="5"/>
  <c r="I298" i="5"/>
  <c r="H298" i="5"/>
  <c r="I297" i="5"/>
  <c r="H297" i="5"/>
  <c r="I296" i="5"/>
  <c r="H296" i="5"/>
  <c r="I295" i="5"/>
  <c r="H295" i="5"/>
  <c r="I294" i="5"/>
  <c r="H294" i="5"/>
  <c r="I293" i="5"/>
  <c r="H293" i="5"/>
  <c r="I292" i="5"/>
  <c r="H292" i="5"/>
  <c r="I291" i="5"/>
  <c r="H291" i="5"/>
  <c r="I290" i="5"/>
  <c r="H290" i="5"/>
  <c r="I289" i="5"/>
  <c r="H289" i="5"/>
  <c r="I288" i="5"/>
  <c r="H288" i="5"/>
  <c r="G286" i="5"/>
  <c r="F286" i="5"/>
  <c r="E286" i="5"/>
  <c r="D286" i="5"/>
  <c r="C286" i="5"/>
  <c r="B286" i="5"/>
  <c r="I285" i="5"/>
  <c r="H285" i="5"/>
  <c r="I284" i="5"/>
  <c r="H284" i="5"/>
  <c r="I283" i="5"/>
  <c r="H283" i="5"/>
  <c r="I282" i="5"/>
  <c r="H282" i="5"/>
  <c r="I281" i="5"/>
  <c r="H281" i="5"/>
  <c r="I280" i="5"/>
  <c r="H280" i="5"/>
  <c r="I279" i="5"/>
  <c r="H279" i="5"/>
  <c r="I278" i="5"/>
  <c r="H278" i="5"/>
  <c r="I277" i="5"/>
  <c r="H277" i="5"/>
  <c r="I276" i="5"/>
  <c r="H276" i="5"/>
  <c r="I275" i="5"/>
  <c r="H275" i="5"/>
  <c r="I274" i="5"/>
  <c r="H274" i="5"/>
  <c r="G272" i="5"/>
  <c r="F272" i="5"/>
  <c r="E272" i="5"/>
  <c r="D272" i="5"/>
  <c r="C272" i="5"/>
  <c r="B272" i="5"/>
  <c r="I271" i="5"/>
  <c r="H271" i="5"/>
  <c r="I270" i="5"/>
  <c r="H270" i="5"/>
  <c r="I269" i="5"/>
  <c r="H269" i="5"/>
  <c r="I268" i="5"/>
  <c r="H268" i="5"/>
  <c r="I267" i="5"/>
  <c r="H267" i="5"/>
  <c r="I266" i="5"/>
  <c r="H266" i="5"/>
  <c r="I265" i="5"/>
  <c r="H265" i="5"/>
  <c r="I264" i="5"/>
  <c r="H264" i="5"/>
  <c r="I263" i="5"/>
  <c r="H263" i="5"/>
  <c r="I262" i="5"/>
  <c r="H262" i="5"/>
  <c r="I261" i="5"/>
  <c r="H261" i="5"/>
  <c r="I260" i="5"/>
  <c r="H260" i="5"/>
  <c r="E258" i="5"/>
  <c r="D258" i="5"/>
  <c r="B258" i="5"/>
  <c r="H257" i="5"/>
  <c r="G257" i="5"/>
  <c r="C257" i="5"/>
  <c r="H256" i="5"/>
  <c r="G256" i="5"/>
  <c r="I256" i="5" s="1"/>
  <c r="I255" i="5"/>
  <c r="H255" i="5"/>
  <c r="F254" i="5"/>
  <c r="H254" i="5" s="1"/>
  <c r="C254" i="5"/>
  <c r="I254" i="5" s="1"/>
  <c r="I253" i="5"/>
  <c r="H253" i="5"/>
  <c r="I252" i="5"/>
  <c r="H252" i="5"/>
  <c r="I251" i="5"/>
  <c r="H251" i="5"/>
  <c r="H250" i="5"/>
  <c r="G250" i="5"/>
  <c r="C250" i="5"/>
  <c r="H249" i="5"/>
  <c r="C249" i="5"/>
  <c r="I249" i="5" s="1"/>
  <c r="I248" i="5"/>
  <c r="H248" i="5"/>
  <c r="H247" i="5"/>
  <c r="C247" i="5"/>
  <c r="I247" i="5" s="1"/>
  <c r="H246" i="5"/>
  <c r="C246" i="5"/>
  <c r="G244" i="5"/>
  <c r="F244" i="5"/>
  <c r="E244" i="5"/>
  <c r="D244" i="5"/>
  <c r="C244" i="5"/>
  <c r="B244" i="5"/>
  <c r="I243" i="5"/>
  <c r="H243" i="5"/>
  <c r="I242" i="5"/>
  <c r="H242" i="5"/>
  <c r="I241" i="5"/>
  <c r="H241" i="5"/>
  <c r="I240" i="5"/>
  <c r="H240" i="5"/>
  <c r="I239" i="5"/>
  <c r="H239" i="5"/>
  <c r="I238" i="5"/>
  <c r="H238" i="5"/>
  <c r="I237" i="5"/>
  <c r="H237" i="5"/>
  <c r="I236" i="5"/>
  <c r="H236" i="5"/>
  <c r="I235" i="5"/>
  <c r="H235" i="5"/>
  <c r="I234" i="5"/>
  <c r="H234" i="5"/>
  <c r="I233" i="5"/>
  <c r="H233" i="5"/>
  <c r="I232" i="5"/>
  <c r="H232" i="5"/>
  <c r="G230" i="5"/>
  <c r="F230" i="5"/>
  <c r="E230" i="5"/>
  <c r="D230" i="5"/>
  <c r="C230" i="5"/>
  <c r="B230" i="5"/>
  <c r="I229" i="5"/>
  <c r="H229" i="5"/>
  <c r="I228" i="5"/>
  <c r="H228" i="5"/>
  <c r="I227" i="5"/>
  <c r="H227" i="5"/>
  <c r="I226" i="5"/>
  <c r="H226" i="5"/>
  <c r="I225" i="5"/>
  <c r="H225" i="5"/>
  <c r="I224" i="5"/>
  <c r="H224" i="5"/>
  <c r="I223" i="5"/>
  <c r="H223" i="5"/>
  <c r="I222" i="5"/>
  <c r="H222" i="5"/>
  <c r="I221" i="5"/>
  <c r="H221" i="5"/>
  <c r="I220" i="5"/>
  <c r="H220" i="5"/>
  <c r="I219" i="5"/>
  <c r="H219" i="5"/>
  <c r="I218" i="5"/>
  <c r="H218" i="5"/>
  <c r="G216" i="5"/>
  <c r="F216" i="5"/>
  <c r="E216" i="5"/>
  <c r="D216" i="5"/>
  <c r="C216" i="5"/>
  <c r="B216" i="5"/>
  <c r="I215" i="5"/>
  <c r="H215" i="5"/>
  <c r="I214" i="5"/>
  <c r="H214" i="5"/>
  <c r="I213" i="5"/>
  <c r="H213" i="5"/>
  <c r="I212" i="5"/>
  <c r="H212" i="5"/>
  <c r="I211" i="5"/>
  <c r="H211" i="5"/>
  <c r="I210" i="5"/>
  <c r="H210" i="5"/>
  <c r="I209" i="5"/>
  <c r="H209" i="5"/>
  <c r="I208" i="5"/>
  <c r="H208" i="5"/>
  <c r="I207" i="5"/>
  <c r="H207" i="5"/>
  <c r="I206" i="5"/>
  <c r="H206" i="5"/>
  <c r="I205" i="5"/>
  <c r="H205" i="5"/>
  <c r="I204" i="5"/>
  <c r="H204" i="5"/>
  <c r="G202" i="5"/>
  <c r="F202" i="5"/>
  <c r="E202" i="5"/>
  <c r="D202" i="5"/>
  <c r="C202" i="5"/>
  <c r="B202" i="5"/>
  <c r="I201" i="5"/>
  <c r="H201" i="5"/>
  <c r="I200" i="5"/>
  <c r="H200" i="5"/>
  <c r="I199" i="5"/>
  <c r="H199" i="5"/>
  <c r="I198" i="5"/>
  <c r="H198" i="5"/>
  <c r="I197" i="5"/>
  <c r="H197" i="5"/>
  <c r="I196" i="5"/>
  <c r="H196" i="5"/>
  <c r="I195" i="5"/>
  <c r="H195" i="5"/>
  <c r="I194" i="5"/>
  <c r="H194" i="5"/>
  <c r="I193" i="5"/>
  <c r="H193" i="5"/>
  <c r="I192" i="5"/>
  <c r="H192" i="5"/>
  <c r="I191" i="5"/>
  <c r="H191" i="5"/>
  <c r="I190" i="5"/>
  <c r="H190" i="5"/>
  <c r="G188" i="5"/>
  <c r="F188" i="5"/>
  <c r="E188" i="5"/>
  <c r="D188" i="5"/>
  <c r="C188" i="5"/>
  <c r="B188" i="5"/>
  <c r="I187" i="5"/>
  <c r="H187" i="5"/>
  <c r="I186" i="5"/>
  <c r="H186" i="5"/>
  <c r="I185" i="5"/>
  <c r="H185" i="5"/>
  <c r="I184" i="5"/>
  <c r="H184" i="5"/>
  <c r="I183" i="5"/>
  <c r="H183" i="5"/>
  <c r="I182" i="5"/>
  <c r="H182" i="5"/>
  <c r="I181" i="5"/>
  <c r="H181" i="5"/>
  <c r="I180" i="5"/>
  <c r="H180" i="5"/>
  <c r="I179" i="5"/>
  <c r="H179" i="5"/>
  <c r="I178" i="5"/>
  <c r="H178" i="5"/>
  <c r="I177" i="5"/>
  <c r="H177" i="5"/>
  <c r="I176" i="5"/>
  <c r="H176" i="5"/>
  <c r="E174" i="5"/>
  <c r="D174" i="5"/>
  <c r="B174" i="5"/>
  <c r="G173" i="5"/>
  <c r="I173" i="5" s="1"/>
  <c r="F173" i="5"/>
  <c r="H173" i="5" s="1"/>
  <c r="H172" i="5"/>
  <c r="C172" i="5"/>
  <c r="I172" i="5" s="1"/>
  <c r="I171" i="5"/>
  <c r="H171" i="5"/>
  <c r="I170" i="5"/>
  <c r="H170" i="5"/>
  <c r="I169" i="5"/>
  <c r="H169" i="5"/>
  <c r="G168" i="5"/>
  <c r="I168" i="5" s="1"/>
  <c r="F168" i="5"/>
  <c r="H168" i="5" s="1"/>
  <c r="I167" i="5"/>
  <c r="H167" i="5"/>
  <c r="I166" i="5"/>
  <c r="H166" i="5"/>
  <c r="I165" i="5"/>
  <c r="H165" i="5"/>
  <c r="I164" i="5"/>
  <c r="H164" i="5"/>
  <c r="I163" i="5"/>
  <c r="H163" i="5"/>
  <c r="H162" i="5"/>
  <c r="G162" i="5"/>
  <c r="C162" i="5"/>
  <c r="F160" i="5"/>
  <c r="E160" i="5"/>
  <c r="D160" i="5"/>
  <c r="B160" i="5"/>
  <c r="I159" i="5"/>
  <c r="H159" i="5"/>
  <c r="H158" i="5"/>
  <c r="C158" i="5"/>
  <c r="I158" i="5" s="1"/>
  <c r="H157" i="5"/>
  <c r="C157" i="5"/>
  <c r="I157" i="5" s="1"/>
  <c r="I156" i="5"/>
  <c r="H156" i="5"/>
  <c r="I155" i="5"/>
  <c r="H155" i="5"/>
  <c r="H154" i="5"/>
  <c r="G154" i="5"/>
  <c r="C154" i="5"/>
  <c r="H153" i="5"/>
  <c r="G153" i="5"/>
  <c r="I153" i="5" s="1"/>
  <c r="I152" i="5"/>
  <c r="H152" i="5"/>
  <c r="I151" i="5"/>
  <c r="H151" i="5"/>
  <c r="H150" i="5"/>
  <c r="G150" i="5"/>
  <c r="I149" i="5"/>
  <c r="H149" i="5"/>
  <c r="H148" i="5"/>
  <c r="C148" i="5"/>
  <c r="E146" i="5"/>
  <c r="D146" i="5"/>
  <c r="B146" i="5"/>
  <c r="G145" i="5"/>
  <c r="I145" i="5" s="1"/>
  <c r="F145" i="5"/>
  <c r="H145" i="5" s="1"/>
  <c r="H144" i="5"/>
  <c r="C144" i="5"/>
  <c r="I144" i="5" s="1"/>
  <c r="I143" i="5"/>
  <c r="H143" i="5"/>
  <c r="H142" i="5"/>
  <c r="G142" i="5"/>
  <c r="C142" i="5"/>
  <c r="I141" i="5"/>
  <c r="H141" i="5"/>
  <c r="G140" i="5"/>
  <c r="I140" i="5" s="1"/>
  <c r="F140" i="5"/>
  <c r="H140" i="5" s="1"/>
  <c r="G139" i="5"/>
  <c r="I139" i="5" s="1"/>
  <c r="F139" i="5"/>
  <c r="H138" i="5"/>
  <c r="G138" i="5"/>
  <c r="I138" i="5" s="1"/>
  <c r="I137" i="5"/>
  <c r="H137" i="5"/>
  <c r="H136" i="5"/>
  <c r="G136" i="5"/>
  <c r="I136" i="5" s="1"/>
  <c r="I135" i="5"/>
  <c r="H135" i="5"/>
  <c r="G134" i="5"/>
  <c r="F134" i="5"/>
  <c r="H134" i="5" s="1"/>
  <c r="G132" i="5"/>
  <c r="F132" i="5"/>
  <c r="E132" i="5"/>
  <c r="D132" i="5"/>
  <c r="C132" i="5"/>
  <c r="B132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G118" i="5"/>
  <c r="F118" i="5"/>
  <c r="E118" i="5"/>
  <c r="D118" i="5"/>
  <c r="C118" i="5"/>
  <c r="B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G104" i="5"/>
  <c r="F104" i="5"/>
  <c r="E104" i="5"/>
  <c r="D104" i="5"/>
  <c r="C104" i="5"/>
  <c r="B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C90" i="5"/>
  <c r="D90" i="5"/>
  <c r="E90" i="5"/>
  <c r="F90" i="5"/>
  <c r="G90" i="5"/>
  <c r="B90" i="5"/>
  <c r="C76" i="5"/>
  <c r="D76" i="5"/>
  <c r="E76" i="5"/>
  <c r="F76" i="5"/>
  <c r="G76" i="5"/>
  <c r="B76" i="5"/>
  <c r="C62" i="5"/>
  <c r="D62" i="5"/>
  <c r="E62" i="5"/>
  <c r="F62" i="5"/>
  <c r="G62" i="5"/>
  <c r="B62" i="5"/>
  <c r="C48" i="5"/>
  <c r="D48" i="5"/>
  <c r="E48" i="5"/>
  <c r="F48" i="5"/>
  <c r="G48" i="5"/>
  <c r="B48" i="5"/>
  <c r="C34" i="5"/>
  <c r="D34" i="5"/>
  <c r="E34" i="5"/>
  <c r="F34" i="5"/>
  <c r="G34" i="5"/>
  <c r="B34" i="5"/>
  <c r="C20" i="5"/>
  <c r="D20" i="5"/>
  <c r="E20" i="5"/>
  <c r="F20" i="5"/>
  <c r="G20" i="5"/>
  <c r="B20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9" i="5"/>
  <c r="I10" i="5"/>
  <c r="I11" i="5"/>
  <c r="I12" i="5"/>
  <c r="I13" i="5"/>
  <c r="I14" i="5"/>
  <c r="I15" i="5"/>
  <c r="I16" i="5"/>
  <c r="I17" i="5"/>
  <c r="I18" i="5"/>
  <c r="I19" i="5"/>
  <c r="H9" i="5"/>
  <c r="H10" i="5"/>
  <c r="H11" i="5"/>
  <c r="H12" i="5"/>
  <c r="H13" i="5"/>
  <c r="H14" i="5"/>
  <c r="H15" i="5"/>
  <c r="H16" i="5"/>
  <c r="H17" i="5"/>
  <c r="H18" i="5"/>
  <c r="H19" i="5"/>
  <c r="I8" i="5"/>
  <c r="H8" i="5"/>
  <c r="C328" i="5" l="1"/>
  <c r="C160" i="5"/>
  <c r="I337" i="5"/>
  <c r="J337" i="5" s="1"/>
  <c r="I398" i="5"/>
  <c r="H398" i="5"/>
  <c r="I331" i="5"/>
  <c r="J331" i="5" s="1"/>
  <c r="J93" i="5"/>
  <c r="J97" i="5"/>
  <c r="J101" i="5"/>
  <c r="J108" i="5"/>
  <c r="J112" i="5"/>
  <c r="J116" i="5"/>
  <c r="J123" i="5"/>
  <c r="J127" i="5"/>
  <c r="J131" i="5"/>
  <c r="J252" i="5"/>
  <c r="J347" i="5"/>
  <c r="J351" i="5"/>
  <c r="J355" i="5"/>
  <c r="J362" i="5"/>
  <c r="J366" i="5"/>
  <c r="J388" i="5"/>
  <c r="J95" i="5"/>
  <c r="J99" i="5"/>
  <c r="J103" i="5"/>
  <c r="J110" i="5"/>
  <c r="J114" i="5"/>
  <c r="J121" i="5"/>
  <c r="J125" i="5"/>
  <c r="J129" i="5"/>
  <c r="J140" i="5"/>
  <c r="J345" i="5"/>
  <c r="J349" i="5"/>
  <c r="J353" i="5"/>
  <c r="J360" i="5"/>
  <c r="J364" i="5"/>
  <c r="J368" i="5"/>
  <c r="J390" i="5"/>
  <c r="J339" i="5"/>
  <c r="J96" i="5"/>
  <c r="J100" i="5"/>
  <c r="J107" i="5"/>
  <c r="J111" i="5"/>
  <c r="J115" i="5"/>
  <c r="J122" i="5"/>
  <c r="J126" i="5"/>
  <c r="J130" i="5"/>
  <c r="J137" i="5"/>
  <c r="J141" i="5"/>
  <c r="J251" i="5"/>
  <c r="J346" i="5"/>
  <c r="J350" i="5"/>
  <c r="J354" i="5"/>
  <c r="J361" i="5"/>
  <c r="J365" i="5"/>
  <c r="J391" i="5"/>
  <c r="I48" i="5"/>
  <c r="I62" i="5"/>
  <c r="I132" i="5"/>
  <c r="H202" i="5"/>
  <c r="I34" i="5"/>
  <c r="J389" i="5"/>
  <c r="H118" i="5"/>
  <c r="I202" i="5"/>
  <c r="H300" i="5"/>
  <c r="C342" i="5"/>
  <c r="I118" i="5"/>
  <c r="H244" i="5"/>
  <c r="H104" i="5"/>
  <c r="I244" i="5"/>
  <c r="J319" i="5"/>
  <c r="J341" i="5"/>
  <c r="H384" i="5"/>
  <c r="I104" i="5"/>
  <c r="H230" i="5"/>
  <c r="I286" i="5"/>
  <c r="C314" i="5"/>
  <c r="I384" i="5"/>
  <c r="J387" i="5"/>
  <c r="C146" i="5"/>
  <c r="I230" i="5"/>
  <c r="H272" i="5"/>
  <c r="J338" i="5"/>
  <c r="H370" i="5"/>
  <c r="H216" i="5"/>
  <c r="I272" i="5"/>
  <c r="I370" i="5"/>
  <c r="G258" i="5"/>
  <c r="J333" i="5"/>
  <c r="J340" i="5"/>
  <c r="H188" i="5"/>
  <c r="I300" i="5"/>
  <c r="I188" i="5"/>
  <c r="H286" i="5"/>
  <c r="J323" i="5"/>
  <c r="H34" i="5"/>
  <c r="H48" i="5"/>
  <c r="H62" i="5"/>
  <c r="J94" i="5"/>
  <c r="J98" i="5"/>
  <c r="J102" i="5"/>
  <c r="J109" i="5"/>
  <c r="J113" i="5"/>
  <c r="J117" i="5"/>
  <c r="H132" i="5"/>
  <c r="J124" i="5"/>
  <c r="J128" i="5"/>
  <c r="J135" i="5"/>
  <c r="I216" i="5"/>
  <c r="J253" i="5"/>
  <c r="J348" i="5"/>
  <c r="J352" i="5"/>
  <c r="J359" i="5"/>
  <c r="J363" i="5"/>
  <c r="J367" i="5"/>
  <c r="J50" i="5"/>
  <c r="J177" i="5"/>
  <c r="J178" i="5"/>
  <c r="J179" i="5"/>
  <c r="J180" i="5"/>
  <c r="J181" i="5"/>
  <c r="J182" i="5"/>
  <c r="J183" i="5"/>
  <c r="J184" i="5"/>
  <c r="J185" i="5"/>
  <c r="J186" i="5"/>
  <c r="J187" i="5"/>
  <c r="J191" i="5"/>
  <c r="J192" i="5"/>
  <c r="J193" i="5"/>
  <c r="J194" i="5"/>
  <c r="J195" i="5"/>
  <c r="J196" i="5"/>
  <c r="J197" i="5"/>
  <c r="J198" i="5"/>
  <c r="J199" i="5"/>
  <c r="J200" i="5"/>
  <c r="J201" i="5"/>
  <c r="J205" i="5"/>
  <c r="J206" i="5"/>
  <c r="J207" i="5"/>
  <c r="J208" i="5"/>
  <c r="J209" i="5"/>
  <c r="J210" i="5"/>
  <c r="J211" i="5"/>
  <c r="C258" i="5"/>
  <c r="J369" i="5"/>
  <c r="J373" i="5"/>
  <c r="J374" i="5"/>
  <c r="J375" i="5"/>
  <c r="J376" i="5"/>
  <c r="J377" i="5"/>
  <c r="J378" i="5"/>
  <c r="J379" i="5"/>
  <c r="J380" i="5"/>
  <c r="J381" i="5"/>
  <c r="J382" i="5"/>
  <c r="J58" i="5"/>
  <c r="H90" i="5"/>
  <c r="J212" i="5"/>
  <c r="J213" i="5"/>
  <c r="J214" i="5"/>
  <c r="J215" i="5"/>
  <c r="J219" i="5"/>
  <c r="J220" i="5"/>
  <c r="J221" i="5"/>
  <c r="J222" i="5"/>
  <c r="J223" i="5"/>
  <c r="J224" i="5"/>
  <c r="J225" i="5"/>
  <c r="J226" i="5"/>
  <c r="J227" i="5"/>
  <c r="J228" i="5"/>
  <c r="J229" i="5"/>
  <c r="I257" i="5"/>
  <c r="J257" i="5" s="1"/>
  <c r="J302" i="5"/>
  <c r="J308" i="5"/>
  <c r="J312" i="5"/>
  <c r="I90" i="5"/>
  <c r="J144" i="5"/>
  <c r="J149" i="5"/>
  <c r="G160" i="5"/>
  <c r="J151" i="5"/>
  <c r="J152" i="5"/>
  <c r="I154" i="5"/>
  <c r="J154" i="5" s="1"/>
  <c r="J157" i="5"/>
  <c r="J158" i="5"/>
  <c r="G174" i="5"/>
  <c r="H174" i="5"/>
  <c r="J164" i="5"/>
  <c r="J165" i="5"/>
  <c r="J166" i="5"/>
  <c r="J167" i="5"/>
  <c r="J168" i="5"/>
  <c r="J169" i="5"/>
  <c r="J170" i="5"/>
  <c r="J171" i="5"/>
  <c r="J173" i="5"/>
  <c r="J383" i="5"/>
  <c r="F146" i="5"/>
  <c r="J233" i="5"/>
  <c r="J234" i="5"/>
  <c r="J235" i="5"/>
  <c r="J236" i="5"/>
  <c r="J237" i="5"/>
  <c r="J238" i="5"/>
  <c r="J239" i="5"/>
  <c r="J240" i="5"/>
  <c r="J241" i="5"/>
  <c r="J242" i="5"/>
  <c r="J243" i="5"/>
  <c r="J248" i="5"/>
  <c r="J254" i="5"/>
  <c r="J255" i="5"/>
  <c r="J261" i="5"/>
  <c r="J262" i="5"/>
  <c r="J263" i="5"/>
  <c r="J264" i="5"/>
  <c r="J265" i="5"/>
  <c r="J266" i="5"/>
  <c r="J267" i="5"/>
  <c r="J268" i="5"/>
  <c r="J269" i="5"/>
  <c r="J270" i="5"/>
  <c r="J271" i="5"/>
  <c r="J275" i="5"/>
  <c r="J276" i="5"/>
  <c r="J277" i="5"/>
  <c r="J278" i="5"/>
  <c r="J279" i="5"/>
  <c r="J280" i="5"/>
  <c r="J281" i="5"/>
  <c r="J282" i="5"/>
  <c r="J283" i="5"/>
  <c r="J284" i="5"/>
  <c r="J285" i="5"/>
  <c r="J289" i="5"/>
  <c r="J290" i="5"/>
  <c r="J291" i="5"/>
  <c r="J292" i="5"/>
  <c r="J293" i="5"/>
  <c r="J294" i="5"/>
  <c r="J295" i="5"/>
  <c r="J296" i="5"/>
  <c r="J297" i="5"/>
  <c r="J298" i="5"/>
  <c r="J299" i="5"/>
  <c r="J304" i="5"/>
  <c r="J305" i="5"/>
  <c r="J306" i="5"/>
  <c r="J307" i="5"/>
  <c r="J309" i="5"/>
  <c r="J310" i="5"/>
  <c r="J311" i="5"/>
  <c r="J313" i="5"/>
  <c r="J316" i="5"/>
  <c r="J317" i="5"/>
  <c r="J320" i="5"/>
  <c r="J321" i="5"/>
  <c r="J322" i="5"/>
  <c r="J324" i="5"/>
  <c r="J325" i="5"/>
  <c r="J326" i="5"/>
  <c r="J327" i="5"/>
  <c r="G342" i="5"/>
  <c r="J332" i="5"/>
  <c r="I334" i="5"/>
  <c r="J334" i="5" s="1"/>
  <c r="G146" i="5"/>
  <c r="I142" i="5"/>
  <c r="J142" i="5" s="1"/>
  <c r="J143" i="5"/>
  <c r="H160" i="5"/>
  <c r="J155" i="5"/>
  <c r="J156" i="5"/>
  <c r="J159" i="5"/>
  <c r="C174" i="5"/>
  <c r="F174" i="5"/>
  <c r="J372" i="5"/>
  <c r="J358" i="5"/>
  <c r="J336" i="5"/>
  <c r="H328" i="5"/>
  <c r="I330" i="5"/>
  <c r="J344" i="5"/>
  <c r="I318" i="5"/>
  <c r="J318" i="5" s="1"/>
  <c r="H335" i="5"/>
  <c r="J335" i="5" s="1"/>
  <c r="J274" i="5"/>
  <c r="I303" i="5"/>
  <c r="I314" i="5" s="1"/>
  <c r="H314" i="5"/>
  <c r="J260" i="5"/>
  <c r="J288" i="5"/>
  <c r="J247" i="5"/>
  <c r="J249" i="5"/>
  <c r="J256" i="5"/>
  <c r="J176" i="5"/>
  <c r="J190" i="5"/>
  <c r="J204" i="5"/>
  <c r="J218" i="5"/>
  <c r="I246" i="5"/>
  <c r="I250" i="5"/>
  <c r="J250" i="5" s="1"/>
  <c r="F258" i="5"/>
  <c r="H258" i="5"/>
  <c r="J232" i="5"/>
  <c r="J136" i="5"/>
  <c r="J138" i="5"/>
  <c r="J145" i="5"/>
  <c r="J153" i="5"/>
  <c r="J172" i="5"/>
  <c r="J120" i="5"/>
  <c r="I134" i="5"/>
  <c r="H139" i="5"/>
  <c r="J139" i="5" s="1"/>
  <c r="I150" i="5"/>
  <c r="J150" i="5" s="1"/>
  <c r="I162" i="5"/>
  <c r="I174" i="5" s="1"/>
  <c r="J163" i="5"/>
  <c r="J92" i="5"/>
  <c r="J106" i="5"/>
  <c r="I148" i="5"/>
  <c r="I76" i="5"/>
  <c r="H76" i="5"/>
  <c r="I20" i="5"/>
  <c r="J43" i="5"/>
  <c r="J82" i="5"/>
  <c r="H20" i="5"/>
  <c r="J60" i="5"/>
  <c r="J88" i="5"/>
  <c r="J85" i="5"/>
  <c r="J83" i="5"/>
  <c r="J39" i="5"/>
  <c r="J47" i="5"/>
  <c r="J67" i="5"/>
  <c r="J54" i="5"/>
  <c r="J46" i="5"/>
  <c r="J55" i="5"/>
  <c r="J57" i="5"/>
  <c r="J59" i="5"/>
  <c r="J72" i="5"/>
  <c r="J69" i="5"/>
  <c r="J68" i="5"/>
  <c r="J89" i="5"/>
  <c r="J79" i="5"/>
  <c r="J73" i="5"/>
  <c r="J66" i="5"/>
  <c r="J64" i="5"/>
  <c r="J8" i="5"/>
  <c r="J18" i="5"/>
  <c r="J16" i="5"/>
  <c r="J10" i="5"/>
  <c r="J26" i="5"/>
  <c r="J30" i="5"/>
  <c r="J86" i="5"/>
  <c r="J80" i="5"/>
  <c r="J75" i="5"/>
  <c r="J74" i="5"/>
  <c r="J70" i="5"/>
  <c r="J41" i="5"/>
  <c r="J44" i="5"/>
  <c r="J45" i="5"/>
  <c r="J87" i="5"/>
  <c r="J84" i="5"/>
  <c r="J81" i="5"/>
  <c r="J78" i="5"/>
  <c r="J71" i="5"/>
  <c r="J65" i="5"/>
  <c r="J12" i="5"/>
  <c r="J19" i="5"/>
  <c r="J17" i="5"/>
  <c r="J15" i="5"/>
  <c r="J33" i="5"/>
  <c r="J36" i="5"/>
  <c r="J37" i="5"/>
  <c r="J38" i="5"/>
  <c r="J40" i="5"/>
  <c r="J52" i="5"/>
  <c r="J53" i="5"/>
  <c r="J22" i="5"/>
  <c r="J14" i="5"/>
  <c r="J13" i="5"/>
  <c r="J11" i="5"/>
  <c r="J9" i="5"/>
  <c r="J23" i="5"/>
  <c r="J24" i="5"/>
  <c r="J27" i="5"/>
  <c r="J28" i="5"/>
  <c r="J29" i="5"/>
  <c r="J32" i="5"/>
  <c r="J42" i="5"/>
  <c r="J51" i="5"/>
  <c r="J56" i="5"/>
  <c r="J61" i="5"/>
  <c r="J31" i="5"/>
  <c r="J25" i="5"/>
  <c r="J398" i="5" l="1"/>
  <c r="J132" i="5"/>
  <c r="J118" i="5"/>
  <c r="J272" i="5"/>
  <c r="J202" i="5"/>
  <c r="J370" i="5"/>
  <c r="J104" i="5"/>
  <c r="J384" i="5"/>
  <c r="J230" i="5"/>
  <c r="J216" i="5"/>
  <c r="J188" i="5"/>
  <c r="J244" i="5"/>
  <c r="I146" i="5"/>
  <c r="J90" i="5"/>
  <c r="I160" i="5"/>
  <c r="I258" i="5"/>
  <c r="J300" i="5"/>
  <c r="J286" i="5"/>
  <c r="J328" i="5"/>
  <c r="I342" i="5"/>
  <c r="J330" i="5"/>
  <c r="J342" i="5" s="1"/>
  <c r="I328" i="5"/>
  <c r="H342" i="5"/>
  <c r="J303" i="5"/>
  <c r="J314" i="5" s="1"/>
  <c r="J246" i="5"/>
  <c r="J258" i="5" s="1"/>
  <c r="H146" i="5"/>
  <c r="J148" i="5"/>
  <c r="J160" i="5" s="1"/>
  <c r="J134" i="5"/>
  <c r="J146" i="5" s="1"/>
  <c r="J162" i="5"/>
  <c r="J174" i="5" s="1"/>
  <c r="J62" i="5"/>
  <c r="J76" i="5"/>
  <c r="J48" i="5"/>
  <c r="J34" i="5"/>
  <c r="J20" i="5"/>
</calcChain>
</file>

<file path=xl/sharedStrings.xml><?xml version="1.0" encoding="utf-8"?>
<sst xmlns="http://schemas.openxmlformats.org/spreadsheetml/2006/main" count="559" uniqueCount="60">
  <si>
    <t>End of</t>
  </si>
  <si>
    <t>Period</t>
  </si>
  <si>
    <t>1987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</si>
  <si>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</si>
  <si>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</si>
  <si>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</si>
  <si>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</si>
  <si>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</si>
  <si>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</si>
  <si>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</si>
  <si>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</si>
  <si>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</si>
  <si>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</si>
  <si>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</si>
  <si>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</si>
  <si>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</si>
  <si>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</si>
  <si>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</si>
  <si>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</si>
  <si>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</si>
  <si>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</si>
  <si>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</si>
  <si>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</si>
  <si>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2010</t>
  </si>
  <si>
    <t>2011</t>
  </si>
  <si>
    <t>2012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</si>
  <si>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</si>
  <si>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</si>
  <si>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</si>
  <si>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</si>
  <si>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</si>
  <si>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</si>
  <si>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</si>
  <si>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</si>
  <si>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</si>
  <si>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</si>
  <si>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</si>
  <si>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</si>
  <si>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Principal </t>
  </si>
  <si>
    <t xml:space="preserve">Central Government </t>
  </si>
  <si>
    <t xml:space="preserve">Financial </t>
  </si>
  <si>
    <t>2013</t>
  </si>
  <si>
    <t xml:space="preserve">Interest </t>
  </si>
  <si>
    <t>and Other</t>
  </si>
  <si>
    <t>Debt Service</t>
  </si>
  <si>
    <t>$'000</t>
  </si>
  <si>
    <t>2014</t>
  </si>
  <si>
    <t xml:space="preserve">Non-Financial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</si>
  <si>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</si>
  <si>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</si>
  <si>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</si>
  <si>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</si>
  <si>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</si>
  <si>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</si>
  <si>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</si>
  <si>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</si>
  <si>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</si>
  <si>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TABLE 37: PUBLIC SECTOR: EXTERNAL DEBT SERVICE PAYMENTS 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</si>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</sst>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 x14ac:knownFonts="1">
    <font>
      <sz val="10"/>
      <name val="Courier"/>
    </font>
    <font>
      <b/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4" fillId="0" borderId="2" xfId="0" applyFont="1" applyBorder="1" applyAlignment="1">
      <alignment horizontal="center"/>
    </xf>
    <xf numFmtId="37" fontId="3" fillId="0" borderId="1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7" fontId="4" fillId="0" borderId="0" xfId="0" applyFont="1"/>
    <xf numFmtId="37" fontId="3" fillId="0" borderId="0" xfId="0" applyFont="1"/>
    <xf numFmtId="37" fontId="3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7" fontId="4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0" xfId="0" applyFont="1" applyAlignment="1">
      <alignment horizontal="right"/>
    </xf>
    <xf numFmtId="37" fontId="2" fillId="0" borderId="0" xfId="0" applyFont="1"/>
    <xf numFmtId="37" fontId="4" fillId="0" borderId="0" xfId="0" quotePrefix="1" applyFont="1" applyAlignment="1">
      <alignment horizontal="left"/>
    </xf>
    <xf numFmtId="164" fontId="4" fillId="0" borderId="0" xfId="0" quotePrefix="1" applyNumberFormat="1" applyFont="1" applyAlignment="1">
      <alignment horizontal="left"/>
    </xf>
    <xf numFmtId="37" fontId="0" fillId="0" borderId="1" xfId="0" applyBorder="1"/>
    <xf numFmtId="37" fontId="4" fillId="0" borderId="0" xfId="0" quotePrefix="1" applyFont="1" applyAlignment="1">
      <alignment horizontal="right"/>
    </xf>
    <xf numFmtId="37" fontId="5" fillId="0" borderId="0" xfId="0" applyFont="1"/>
    <xf numFmtId="37" fontId="4" fillId="0" borderId="0" xfId="0" applyFont="1" applyAlignment="1">
      <alignment horizontal="left"/>
    </xf>
    <xf numFmtId="37" fontId="7" fillId="0" borderId="0" xfId="0" applyFont="1"/>
    <xf numFmtId="37" fontId="3" fillId="0" borderId="0" xfId="0" quotePrefix="1" applyFont="1" applyAlignment="1">
      <alignment horizontal="left"/>
    </xf>
    <xf numFmtId="37" fontId="4" fillId="0" borderId="8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48"/>
  <sheetViews>
    <sheetView showGridLines="0" tabSelected="1" zoomScaleNormal="100" zoomScaleSheetLayoutView="100" workbookViewId="0">
      <pane ySplit="6" topLeftCell="A525" activePane="bottomLeft" state="frozen"/>
      <selection pane="bottomLeft" activeCell="A3" sqref="A3"/>
    </sheetView>
  </sheetViews>
  <sheetFormatPr defaultColWidth="9.625" defaultRowHeight="12" x14ac:dyDescent="0.15"/>
  <cols>
    <col min="1" max="1" width="6.625" customWidth="1"/>
    <col min="2" max="2" width="9.5" customWidth="1"/>
    <col min="3" max="3" width="11.5" customWidth="1"/>
    <col min="4" max="4" width="8.125" customWidth="1"/>
    <col min="5" max="5" width="10.5" customWidth="1"/>
    <col min="6" max="6" width="8.75" customWidth="1"/>
    <col min="7" max="7" width="10.5" customWidth="1"/>
    <col min="8" max="8" width="8.875" customWidth="1"/>
    <col min="9" max="9" width="11" customWidth="1"/>
    <col min="10" max="10" width="11.625" customWidth="1"/>
  </cols>
  <sheetData>
    <row r="1" spans="1:10" ht="15.75" x14ac:dyDescent="0.15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x14ac:dyDescent="0.2">
      <c r="C2" s="20"/>
      <c r="D2" s="20"/>
      <c r="E2" s="20"/>
      <c r="F2" s="20"/>
      <c r="G2" s="20"/>
    </row>
    <row r="3" spans="1:10" ht="12.75" x14ac:dyDescent="0.2">
      <c r="A3" s="7"/>
      <c r="B3" s="7"/>
      <c r="C3" s="6"/>
      <c r="D3" s="6"/>
      <c r="E3" s="19"/>
      <c r="F3" s="6"/>
      <c r="G3" s="6"/>
      <c r="J3" s="14" t="s">
        <v>45</v>
      </c>
    </row>
    <row r="4" spans="1:10" ht="14.25" customHeight="1" x14ac:dyDescent="0.2">
      <c r="A4" s="3"/>
      <c r="B4" s="24" t="s">
        <v>39</v>
      </c>
      <c r="C4" s="25"/>
      <c r="D4" s="26" t="s">
        <v>47</v>
      </c>
      <c r="E4" s="25"/>
      <c r="F4" s="26" t="s">
        <v>40</v>
      </c>
      <c r="G4" s="25"/>
      <c r="H4" s="26" t="s">
        <v>3</v>
      </c>
      <c r="I4" s="24"/>
      <c r="J4" s="18"/>
    </row>
    <row r="5" spans="1:10" ht="15" customHeight="1" x14ac:dyDescent="0.2">
      <c r="A5" s="4" t="s">
        <v>0</v>
      </c>
      <c r="B5" s="9"/>
      <c r="C5" s="4" t="s">
        <v>42</v>
      </c>
      <c r="D5" s="12"/>
      <c r="E5" s="4" t="s">
        <v>42</v>
      </c>
      <c r="F5" s="12"/>
      <c r="G5" s="4" t="s">
        <v>42</v>
      </c>
      <c r="H5" s="9"/>
      <c r="I5" s="4" t="s">
        <v>42</v>
      </c>
      <c r="J5" s="13" t="s">
        <v>3</v>
      </c>
    </row>
    <row r="6" spans="1:10" ht="14.25" customHeight="1" x14ac:dyDescent="0.2">
      <c r="A6" s="5" t="s">
        <v>1</v>
      </c>
      <c r="B6" s="10" t="s">
        <v>38</v>
      </c>
      <c r="C6" s="5" t="s">
        <v>43</v>
      </c>
      <c r="D6" s="5" t="s">
        <v>38</v>
      </c>
      <c r="E6" s="5" t="s">
        <v>43</v>
      </c>
      <c r="F6" s="5" t="s">
        <v>38</v>
      </c>
      <c r="G6" s="5" t="s">
        <v>43</v>
      </c>
      <c r="H6" s="5" t="s">
        <v>38</v>
      </c>
      <c r="I6" s="5" t="s">
        <v>43</v>
      </c>
      <c r="J6" s="2" t="s">
        <v>44</v>
      </c>
    </row>
    <row r="7" spans="1:10" ht="15.75" customHeight="1" x14ac:dyDescent="0.2">
      <c r="A7" s="21" t="s">
        <v>2</v>
      </c>
      <c r="B7" s="7"/>
      <c r="C7" s="7"/>
      <c r="D7" s="7"/>
      <c r="E7" s="7"/>
      <c r="F7" s="7"/>
      <c r="G7" s="7"/>
      <c r="H7" s="7"/>
      <c r="I7" s="7"/>
      <c r="J7" s="7"/>
    </row>
    <row r="8" spans="1:10" ht="12.75" x14ac:dyDescent="0.2">
      <c r="A8" s="8" t="s">
        <v>26</v>
      </c>
      <c r="B8" s="7">
        <v>252</v>
      </c>
      <c r="C8" s="7">
        <v>181</v>
      </c>
      <c r="D8" s="7">
        <v>387</v>
      </c>
      <c r="E8" s="7">
        <v>43</v>
      </c>
      <c r="F8" s="7">
        <v>77</v>
      </c>
      <c r="G8" s="7">
        <v>47</v>
      </c>
      <c r="H8" s="7">
        <f>B8+D8+F8</f>
        <v>716</v>
      </c>
      <c r="I8" s="7">
        <f>C8+E8+G8</f>
        <v>271</v>
      </c>
      <c r="J8" s="6">
        <f>H8+I8</f>
        <v>987</v>
      </c>
    </row>
    <row r="9" spans="1:10" ht="12.75" x14ac:dyDescent="0.2">
      <c r="A9" s="8" t="s">
        <v>27</v>
      </c>
      <c r="B9" s="7">
        <v>339</v>
      </c>
      <c r="C9" s="7">
        <v>543</v>
      </c>
      <c r="D9" s="7">
        <v>1339</v>
      </c>
      <c r="E9" s="7">
        <v>373</v>
      </c>
      <c r="F9" s="7">
        <v>203</v>
      </c>
      <c r="G9" s="7">
        <v>172</v>
      </c>
      <c r="H9" s="7">
        <f t="shared" ref="H9:H19" si="0">B9+D9+F9</f>
        <v>1881</v>
      </c>
      <c r="I9" s="7">
        <f t="shared" ref="I9:I19" si="1">C9+E9+G9</f>
        <v>1088</v>
      </c>
      <c r="J9" s="6">
        <f t="shared" ref="J9:J19" si="2">H9+I9</f>
        <v>2969</v>
      </c>
    </row>
    <row r="10" spans="1:10" ht="12.75" x14ac:dyDescent="0.2">
      <c r="A10" s="8" t="s">
        <v>28</v>
      </c>
      <c r="B10" s="7">
        <v>439</v>
      </c>
      <c r="C10" s="7">
        <v>0</v>
      </c>
      <c r="D10" s="7">
        <v>385</v>
      </c>
      <c r="E10" s="7">
        <v>25</v>
      </c>
      <c r="F10" s="7">
        <v>38</v>
      </c>
      <c r="G10" s="7">
        <v>2</v>
      </c>
      <c r="H10" s="7">
        <f t="shared" si="0"/>
        <v>862</v>
      </c>
      <c r="I10" s="7">
        <f t="shared" si="1"/>
        <v>27</v>
      </c>
      <c r="J10" s="6">
        <f t="shared" si="2"/>
        <v>889</v>
      </c>
    </row>
    <row r="11" spans="1:10" ht="12.75" x14ac:dyDescent="0.2">
      <c r="A11" s="8" t="s">
        <v>29</v>
      </c>
      <c r="B11" s="7">
        <v>720</v>
      </c>
      <c r="C11" s="7">
        <v>893</v>
      </c>
      <c r="D11" s="7">
        <v>663</v>
      </c>
      <c r="E11" s="7">
        <v>154</v>
      </c>
      <c r="F11" s="7">
        <v>304</v>
      </c>
      <c r="G11" s="7">
        <v>143</v>
      </c>
      <c r="H11" s="7">
        <f t="shared" si="0"/>
        <v>1687</v>
      </c>
      <c r="I11" s="7">
        <f t="shared" si="1"/>
        <v>1190</v>
      </c>
      <c r="J11" s="6">
        <f t="shared" si="2"/>
        <v>2877</v>
      </c>
    </row>
    <row r="12" spans="1:10" ht="12.75" x14ac:dyDescent="0.2">
      <c r="A12" s="8" t="s">
        <v>30</v>
      </c>
      <c r="B12" s="7">
        <v>92</v>
      </c>
      <c r="C12" s="7">
        <v>395</v>
      </c>
      <c r="D12" s="7">
        <v>448</v>
      </c>
      <c r="E12" s="7">
        <v>350</v>
      </c>
      <c r="F12" s="7">
        <v>0</v>
      </c>
      <c r="G12" s="7">
        <v>79</v>
      </c>
      <c r="H12" s="7">
        <f t="shared" si="0"/>
        <v>540</v>
      </c>
      <c r="I12" s="7">
        <f t="shared" si="1"/>
        <v>824</v>
      </c>
      <c r="J12" s="6">
        <f t="shared" si="2"/>
        <v>1364</v>
      </c>
    </row>
    <row r="13" spans="1:10" ht="12.75" x14ac:dyDescent="0.2">
      <c r="A13" s="8" t="s">
        <v>31</v>
      </c>
      <c r="B13" s="7">
        <v>1729</v>
      </c>
      <c r="C13" s="7">
        <v>305</v>
      </c>
      <c r="D13" s="7">
        <v>334</v>
      </c>
      <c r="E13" s="7">
        <v>133</v>
      </c>
      <c r="F13" s="7">
        <v>765</v>
      </c>
      <c r="G13" s="7">
        <v>674</v>
      </c>
      <c r="H13" s="7">
        <f t="shared" si="0"/>
        <v>2828</v>
      </c>
      <c r="I13" s="7">
        <f t="shared" si="1"/>
        <v>1112</v>
      </c>
      <c r="J13" s="6">
        <f t="shared" si="2"/>
        <v>3940</v>
      </c>
    </row>
    <row r="14" spans="1:10" ht="12.75" x14ac:dyDescent="0.2">
      <c r="A14" s="8" t="s">
        <v>32</v>
      </c>
      <c r="B14" s="7">
        <v>98</v>
      </c>
      <c r="C14" s="7">
        <v>100</v>
      </c>
      <c r="D14" s="7">
        <v>223</v>
      </c>
      <c r="E14" s="7">
        <v>78</v>
      </c>
      <c r="F14" s="7">
        <v>295</v>
      </c>
      <c r="G14" s="7">
        <v>271</v>
      </c>
      <c r="H14" s="7">
        <f t="shared" si="0"/>
        <v>616</v>
      </c>
      <c r="I14" s="7">
        <f t="shared" si="1"/>
        <v>449</v>
      </c>
      <c r="J14" s="6">
        <f t="shared" si="2"/>
        <v>1065</v>
      </c>
    </row>
    <row r="15" spans="1:10" ht="12.75" x14ac:dyDescent="0.2">
      <c r="A15" s="8" t="s">
        <v>33</v>
      </c>
      <c r="B15" s="7">
        <v>90</v>
      </c>
      <c r="C15" s="7">
        <v>381</v>
      </c>
      <c r="D15" s="7">
        <v>1349</v>
      </c>
      <c r="E15" s="7">
        <v>230</v>
      </c>
      <c r="F15" s="7">
        <v>0</v>
      </c>
      <c r="G15" s="7">
        <v>78</v>
      </c>
      <c r="H15" s="7">
        <f t="shared" si="0"/>
        <v>1439</v>
      </c>
      <c r="I15" s="7">
        <f t="shared" si="1"/>
        <v>689</v>
      </c>
      <c r="J15" s="6">
        <f t="shared" si="2"/>
        <v>2128</v>
      </c>
    </row>
    <row r="16" spans="1:10" ht="12.75" x14ac:dyDescent="0.2">
      <c r="A16" s="8" t="s">
        <v>34</v>
      </c>
      <c r="B16" s="7">
        <v>1352</v>
      </c>
      <c r="C16" s="7">
        <v>158</v>
      </c>
      <c r="D16" s="7">
        <v>123</v>
      </c>
      <c r="E16" s="7">
        <v>92</v>
      </c>
      <c r="F16" s="7">
        <v>38</v>
      </c>
      <c r="G16" s="7">
        <v>27</v>
      </c>
      <c r="H16" s="7">
        <f t="shared" si="0"/>
        <v>1513</v>
      </c>
      <c r="I16" s="7">
        <f t="shared" si="1"/>
        <v>277</v>
      </c>
      <c r="J16" s="6">
        <f t="shared" si="2"/>
        <v>1790</v>
      </c>
    </row>
    <row r="17" spans="1:10" ht="12.75" x14ac:dyDescent="0.2">
      <c r="A17" s="8" t="s">
        <v>35</v>
      </c>
      <c r="B17" s="7">
        <v>1305</v>
      </c>
      <c r="C17" s="7">
        <v>875</v>
      </c>
      <c r="D17" s="7">
        <v>684</v>
      </c>
      <c r="E17" s="7">
        <v>134</v>
      </c>
      <c r="F17" s="7">
        <v>1045</v>
      </c>
      <c r="G17" s="7">
        <v>355</v>
      </c>
      <c r="H17" s="7">
        <f t="shared" si="0"/>
        <v>3034</v>
      </c>
      <c r="I17" s="7">
        <f t="shared" si="1"/>
        <v>1364</v>
      </c>
      <c r="J17" s="6">
        <f t="shared" si="2"/>
        <v>4398</v>
      </c>
    </row>
    <row r="18" spans="1:10" ht="12.75" x14ac:dyDescent="0.2">
      <c r="A18" s="8" t="s">
        <v>36</v>
      </c>
      <c r="B18" s="7">
        <v>33</v>
      </c>
      <c r="C18" s="7">
        <v>358</v>
      </c>
      <c r="D18" s="7">
        <v>480</v>
      </c>
      <c r="E18" s="7">
        <v>389</v>
      </c>
      <c r="F18" s="7">
        <v>7</v>
      </c>
      <c r="G18" s="7">
        <v>8</v>
      </c>
      <c r="H18" s="7">
        <f t="shared" si="0"/>
        <v>520</v>
      </c>
      <c r="I18" s="7">
        <f t="shared" si="1"/>
        <v>755</v>
      </c>
      <c r="J18" s="6">
        <f t="shared" si="2"/>
        <v>1275</v>
      </c>
    </row>
    <row r="19" spans="1:10" ht="12.75" x14ac:dyDescent="0.2">
      <c r="A19" s="8" t="s">
        <v>37</v>
      </c>
      <c r="B19" s="7">
        <v>2204</v>
      </c>
      <c r="C19" s="7">
        <v>337</v>
      </c>
      <c r="D19" s="7">
        <v>300</v>
      </c>
      <c r="E19" s="7">
        <v>47</v>
      </c>
      <c r="F19" s="7">
        <v>37</v>
      </c>
      <c r="G19" s="7">
        <v>582</v>
      </c>
      <c r="H19" s="7">
        <f t="shared" si="0"/>
        <v>2541</v>
      </c>
      <c r="I19" s="7">
        <f t="shared" si="1"/>
        <v>966</v>
      </c>
      <c r="J19" s="6">
        <f t="shared" si="2"/>
        <v>3507</v>
      </c>
    </row>
    <row r="20" spans="1:10" s="1" customFormat="1" ht="12.75" x14ac:dyDescent="0.2">
      <c r="A20" s="21" t="s">
        <v>3</v>
      </c>
      <c r="B20" s="6">
        <f>SUM(B8:B19)</f>
        <v>8653</v>
      </c>
      <c r="C20" s="6">
        <f t="shared" ref="C20:J20" si="3">SUM(C8:C19)</f>
        <v>4526</v>
      </c>
      <c r="D20" s="6">
        <f t="shared" si="3"/>
        <v>6715</v>
      </c>
      <c r="E20" s="6">
        <f t="shared" si="3"/>
        <v>2048</v>
      </c>
      <c r="F20" s="6">
        <f t="shared" si="3"/>
        <v>2809</v>
      </c>
      <c r="G20" s="6">
        <f t="shared" si="3"/>
        <v>2438</v>
      </c>
      <c r="H20" s="6">
        <f t="shared" si="3"/>
        <v>18177</v>
      </c>
      <c r="I20" s="6">
        <f t="shared" si="3"/>
        <v>9012</v>
      </c>
      <c r="J20" s="6">
        <f t="shared" si="3"/>
        <v>27189</v>
      </c>
    </row>
    <row r="21" spans="1:10" ht="12.75" x14ac:dyDescent="0.2">
      <c r="A21" s="21" t="s">
        <v>4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2.75" x14ac:dyDescent="0.2">
      <c r="A22" s="8" t="s">
        <v>26</v>
      </c>
      <c r="B22" s="7">
        <v>231</v>
      </c>
      <c r="C22" s="7">
        <v>185</v>
      </c>
      <c r="D22" s="7">
        <v>148</v>
      </c>
      <c r="E22" s="7">
        <v>73</v>
      </c>
      <c r="F22" s="7">
        <v>300</v>
      </c>
      <c r="G22" s="7">
        <v>279</v>
      </c>
      <c r="H22" s="7">
        <f>B22+D22+F22</f>
        <v>679</v>
      </c>
      <c r="I22" s="7">
        <f>C22+E22+G22</f>
        <v>537</v>
      </c>
      <c r="J22" s="6">
        <f>H22+I22</f>
        <v>1216</v>
      </c>
    </row>
    <row r="23" spans="1:10" ht="12.75" x14ac:dyDescent="0.2">
      <c r="A23" s="8" t="s">
        <v>27</v>
      </c>
      <c r="B23" s="7">
        <v>318</v>
      </c>
      <c r="C23" s="7">
        <v>437</v>
      </c>
      <c r="D23" s="7">
        <v>1071</v>
      </c>
      <c r="E23" s="7">
        <v>121</v>
      </c>
      <c r="F23" s="7">
        <v>8</v>
      </c>
      <c r="G23" s="7">
        <v>81</v>
      </c>
      <c r="H23" s="7">
        <f t="shared" ref="H23:H33" si="4">B23+D23+F23</f>
        <v>1397</v>
      </c>
      <c r="I23" s="7">
        <f t="shared" ref="I23:I33" si="5">C23+E23+G23</f>
        <v>639</v>
      </c>
      <c r="J23" s="6">
        <f t="shared" ref="J23:J33" si="6">H23+I23</f>
        <v>2036</v>
      </c>
    </row>
    <row r="24" spans="1:10" ht="12.75" x14ac:dyDescent="0.2">
      <c r="A24" s="8" t="s">
        <v>28</v>
      </c>
      <c r="B24" s="7">
        <v>1669</v>
      </c>
      <c r="C24" s="7">
        <v>81</v>
      </c>
      <c r="D24" s="7">
        <v>2258</v>
      </c>
      <c r="E24" s="7">
        <v>370</v>
      </c>
      <c r="F24" s="7">
        <v>40</v>
      </c>
      <c r="G24" s="7">
        <v>40</v>
      </c>
      <c r="H24" s="7">
        <f t="shared" si="4"/>
        <v>3967</v>
      </c>
      <c r="I24" s="7">
        <f t="shared" si="5"/>
        <v>491</v>
      </c>
      <c r="J24" s="6">
        <f t="shared" si="6"/>
        <v>4458</v>
      </c>
    </row>
    <row r="25" spans="1:10" ht="12.75" x14ac:dyDescent="0.2">
      <c r="A25" s="8" t="s">
        <v>29</v>
      </c>
      <c r="B25" s="7">
        <v>61</v>
      </c>
      <c r="C25" s="7">
        <v>222</v>
      </c>
      <c r="D25" s="7">
        <v>588</v>
      </c>
      <c r="E25" s="7">
        <v>125</v>
      </c>
      <c r="F25" s="7">
        <v>1151</v>
      </c>
      <c r="G25" s="7">
        <v>333</v>
      </c>
      <c r="H25" s="7">
        <f t="shared" si="4"/>
        <v>1800</v>
      </c>
      <c r="I25" s="7">
        <f t="shared" si="5"/>
        <v>680</v>
      </c>
      <c r="J25" s="6">
        <f t="shared" si="6"/>
        <v>2480</v>
      </c>
    </row>
    <row r="26" spans="1:10" ht="12.75" x14ac:dyDescent="0.2">
      <c r="A26" s="8" t="s">
        <v>30</v>
      </c>
      <c r="B26" s="7">
        <v>1080</v>
      </c>
      <c r="C26" s="7">
        <v>945</v>
      </c>
      <c r="D26" s="7">
        <v>461</v>
      </c>
      <c r="E26" s="7">
        <v>190</v>
      </c>
      <c r="F26" s="7">
        <v>0</v>
      </c>
      <c r="G26" s="7">
        <v>366</v>
      </c>
      <c r="H26" s="7">
        <f t="shared" si="4"/>
        <v>1541</v>
      </c>
      <c r="I26" s="7">
        <f t="shared" si="5"/>
        <v>1501</v>
      </c>
      <c r="J26" s="6">
        <f t="shared" si="6"/>
        <v>3042</v>
      </c>
    </row>
    <row r="27" spans="1:10" ht="12.75" x14ac:dyDescent="0.2">
      <c r="A27" s="8" t="s">
        <v>31</v>
      </c>
      <c r="B27" s="7">
        <v>2381</v>
      </c>
      <c r="C27" s="7">
        <v>341</v>
      </c>
      <c r="D27" s="7">
        <v>584</v>
      </c>
      <c r="E27" s="7">
        <v>291</v>
      </c>
      <c r="F27" s="7">
        <v>35</v>
      </c>
      <c r="G27" s="7">
        <v>212</v>
      </c>
      <c r="H27" s="7">
        <f t="shared" si="4"/>
        <v>3000</v>
      </c>
      <c r="I27" s="7">
        <f t="shared" si="5"/>
        <v>844</v>
      </c>
      <c r="J27" s="6">
        <f t="shared" si="6"/>
        <v>3844</v>
      </c>
    </row>
    <row r="28" spans="1:10" ht="12.75" x14ac:dyDescent="0.2">
      <c r="A28" s="8" t="s">
        <v>32</v>
      </c>
      <c r="B28" s="7">
        <v>108</v>
      </c>
      <c r="C28" s="7">
        <v>106</v>
      </c>
      <c r="D28" s="7">
        <v>129</v>
      </c>
      <c r="E28" s="7">
        <v>66</v>
      </c>
      <c r="F28" s="7">
        <v>463</v>
      </c>
      <c r="G28" s="7">
        <v>324</v>
      </c>
      <c r="H28" s="7">
        <f t="shared" si="4"/>
        <v>700</v>
      </c>
      <c r="I28" s="7">
        <f t="shared" si="5"/>
        <v>496</v>
      </c>
      <c r="J28" s="6">
        <f t="shared" si="6"/>
        <v>1196</v>
      </c>
    </row>
    <row r="29" spans="1:10" ht="12.75" x14ac:dyDescent="0.2">
      <c r="A29" s="8" t="s">
        <v>33</v>
      </c>
      <c r="B29" s="7">
        <v>733</v>
      </c>
      <c r="C29" s="7">
        <v>370</v>
      </c>
      <c r="D29" s="7">
        <v>1580</v>
      </c>
      <c r="E29" s="7">
        <v>263</v>
      </c>
      <c r="F29" s="7">
        <v>26</v>
      </c>
      <c r="G29" s="7">
        <v>154</v>
      </c>
      <c r="H29" s="7">
        <f t="shared" si="4"/>
        <v>2339</v>
      </c>
      <c r="I29" s="7">
        <f t="shared" si="5"/>
        <v>787</v>
      </c>
      <c r="J29" s="6">
        <f t="shared" si="6"/>
        <v>3126</v>
      </c>
    </row>
    <row r="30" spans="1:10" ht="12.75" x14ac:dyDescent="0.2">
      <c r="A30" s="8" t="s">
        <v>34</v>
      </c>
      <c r="B30" s="7">
        <v>392</v>
      </c>
      <c r="C30" s="7">
        <v>81</v>
      </c>
      <c r="D30" s="7">
        <v>21</v>
      </c>
      <c r="E30" s="7">
        <v>111</v>
      </c>
      <c r="F30" s="7">
        <v>89</v>
      </c>
      <c r="G30" s="7">
        <v>21</v>
      </c>
      <c r="H30" s="7">
        <f t="shared" si="4"/>
        <v>502</v>
      </c>
      <c r="I30" s="7">
        <f t="shared" si="5"/>
        <v>213</v>
      </c>
      <c r="J30" s="6">
        <f t="shared" si="6"/>
        <v>715</v>
      </c>
    </row>
    <row r="31" spans="1:10" ht="12.75" x14ac:dyDescent="0.2">
      <c r="A31" s="8" t="s">
        <v>35</v>
      </c>
      <c r="B31" s="7">
        <v>1065</v>
      </c>
      <c r="C31" s="7">
        <v>816</v>
      </c>
      <c r="D31" s="7">
        <v>607</v>
      </c>
      <c r="E31" s="7">
        <v>108</v>
      </c>
      <c r="F31" s="7">
        <v>1095</v>
      </c>
      <c r="G31" s="7">
        <v>269</v>
      </c>
      <c r="H31" s="7">
        <f t="shared" si="4"/>
        <v>2767</v>
      </c>
      <c r="I31" s="7">
        <f t="shared" si="5"/>
        <v>1193</v>
      </c>
      <c r="J31" s="6">
        <f t="shared" si="6"/>
        <v>3960</v>
      </c>
    </row>
    <row r="32" spans="1:10" ht="12.75" x14ac:dyDescent="0.2">
      <c r="A32" s="8" t="s">
        <v>36</v>
      </c>
      <c r="B32" s="7">
        <v>837</v>
      </c>
      <c r="C32" s="7">
        <v>250</v>
      </c>
      <c r="D32" s="7">
        <v>500</v>
      </c>
      <c r="E32" s="7">
        <v>274</v>
      </c>
      <c r="F32" s="7">
        <v>22</v>
      </c>
      <c r="G32" s="7">
        <v>22</v>
      </c>
      <c r="H32" s="7">
        <f t="shared" si="4"/>
        <v>1359</v>
      </c>
      <c r="I32" s="7">
        <f t="shared" si="5"/>
        <v>546</v>
      </c>
      <c r="J32" s="6">
        <f t="shared" si="6"/>
        <v>1905</v>
      </c>
    </row>
    <row r="33" spans="1:11" ht="12.75" x14ac:dyDescent="0.2">
      <c r="A33" s="8" t="s">
        <v>37</v>
      </c>
      <c r="B33" s="7">
        <v>1177</v>
      </c>
      <c r="C33" s="7">
        <v>357</v>
      </c>
      <c r="D33" s="7">
        <v>53</v>
      </c>
      <c r="E33" s="7">
        <v>143</v>
      </c>
      <c r="F33" s="7">
        <v>0</v>
      </c>
      <c r="G33" s="7">
        <v>57</v>
      </c>
      <c r="H33" s="7">
        <f t="shared" si="4"/>
        <v>1230</v>
      </c>
      <c r="I33" s="7">
        <f t="shared" si="5"/>
        <v>557</v>
      </c>
      <c r="J33" s="6">
        <f t="shared" si="6"/>
        <v>1787</v>
      </c>
    </row>
    <row r="34" spans="1:11" s="1" customFormat="1" ht="12.75" x14ac:dyDescent="0.2">
      <c r="A34" s="21" t="s">
        <v>3</v>
      </c>
      <c r="B34" s="6">
        <f>SUM(B22:B33)</f>
        <v>10052</v>
      </c>
      <c r="C34" s="6">
        <f t="shared" ref="C34:J34" si="7">SUM(C22:C33)</f>
        <v>4191</v>
      </c>
      <c r="D34" s="6">
        <f t="shared" si="7"/>
        <v>8000</v>
      </c>
      <c r="E34" s="6">
        <f t="shared" si="7"/>
        <v>2135</v>
      </c>
      <c r="F34" s="6">
        <f t="shared" si="7"/>
        <v>3229</v>
      </c>
      <c r="G34" s="6">
        <f t="shared" si="7"/>
        <v>2158</v>
      </c>
      <c r="H34" s="6">
        <f t="shared" si="7"/>
        <v>21281</v>
      </c>
      <c r="I34" s="6">
        <f t="shared" si="7"/>
        <v>8484</v>
      </c>
      <c r="J34" s="6">
        <f t="shared" si="7"/>
        <v>29765</v>
      </c>
    </row>
    <row r="35" spans="1:11" ht="15.75" customHeight="1" x14ac:dyDescent="0.2">
      <c r="A35" s="21" t="s">
        <v>5</v>
      </c>
      <c r="B35" s="7"/>
      <c r="C35" s="7"/>
      <c r="D35" s="7"/>
      <c r="E35" s="7"/>
      <c r="F35" s="7"/>
      <c r="G35" s="7"/>
      <c r="H35" s="7"/>
      <c r="I35" s="7"/>
      <c r="J35" s="7"/>
    </row>
    <row r="36" spans="1:11" ht="12.75" x14ac:dyDescent="0.2">
      <c r="A36" s="8" t="s">
        <v>26</v>
      </c>
      <c r="B36" s="7">
        <v>618</v>
      </c>
      <c r="C36" s="7">
        <v>187</v>
      </c>
      <c r="D36" s="7">
        <v>417</v>
      </c>
      <c r="E36" s="7">
        <v>227</v>
      </c>
      <c r="F36" s="7">
        <v>287</v>
      </c>
      <c r="G36" s="7">
        <v>721</v>
      </c>
      <c r="H36" s="7">
        <f>B36+D36+F36</f>
        <v>1322</v>
      </c>
      <c r="I36" s="7">
        <f>C36+E36+G36</f>
        <v>1135</v>
      </c>
      <c r="J36" s="6">
        <f>H36+I36</f>
        <v>2457</v>
      </c>
    </row>
    <row r="37" spans="1:11" ht="12.75" x14ac:dyDescent="0.2">
      <c r="A37" s="8" t="s">
        <v>27</v>
      </c>
      <c r="B37" s="7">
        <v>920</v>
      </c>
      <c r="C37" s="7">
        <v>373</v>
      </c>
      <c r="D37" s="7">
        <v>365</v>
      </c>
      <c r="E37" s="7">
        <v>451</v>
      </c>
      <c r="F37" s="7">
        <v>355</v>
      </c>
      <c r="G37" s="7">
        <v>201</v>
      </c>
      <c r="H37" s="7">
        <f t="shared" ref="H37:H47" si="8">B37+D37+F37</f>
        <v>1640</v>
      </c>
      <c r="I37" s="7">
        <f t="shared" ref="I37:I47" si="9">C37+E37+G37</f>
        <v>1025</v>
      </c>
      <c r="J37" s="6">
        <f t="shared" ref="J37:J47" si="10">H37+I37</f>
        <v>2665</v>
      </c>
    </row>
    <row r="38" spans="1:11" ht="12.75" x14ac:dyDescent="0.2">
      <c r="A38" s="8" t="s">
        <v>28</v>
      </c>
      <c r="B38" s="7">
        <v>1007</v>
      </c>
      <c r="C38" s="7">
        <v>148</v>
      </c>
      <c r="D38" s="7">
        <v>215</v>
      </c>
      <c r="E38" s="7">
        <v>271</v>
      </c>
      <c r="F38" s="7">
        <v>46</v>
      </c>
      <c r="G38" s="7">
        <v>50</v>
      </c>
      <c r="H38" s="7">
        <f t="shared" si="8"/>
        <v>1268</v>
      </c>
      <c r="I38" s="7">
        <f t="shared" si="9"/>
        <v>469</v>
      </c>
      <c r="J38" s="6">
        <f t="shared" si="10"/>
        <v>1737</v>
      </c>
    </row>
    <row r="39" spans="1:11" ht="12.75" x14ac:dyDescent="0.2">
      <c r="A39" s="8" t="s">
        <v>29</v>
      </c>
      <c r="B39" s="7">
        <v>1028</v>
      </c>
      <c r="C39" s="7">
        <v>741</v>
      </c>
      <c r="D39" s="7">
        <v>264</v>
      </c>
      <c r="E39" s="7">
        <v>242</v>
      </c>
      <c r="F39" s="7">
        <v>322</v>
      </c>
      <c r="G39" s="7">
        <v>129</v>
      </c>
      <c r="H39" s="7">
        <f t="shared" si="8"/>
        <v>1614</v>
      </c>
      <c r="I39" s="7">
        <f t="shared" si="9"/>
        <v>1112</v>
      </c>
      <c r="J39" s="6">
        <f t="shared" si="10"/>
        <v>2726</v>
      </c>
    </row>
    <row r="40" spans="1:11" ht="12.75" x14ac:dyDescent="0.2">
      <c r="A40" s="8" t="s">
        <v>30</v>
      </c>
      <c r="B40" s="7">
        <v>809</v>
      </c>
      <c r="C40" s="7">
        <v>283</v>
      </c>
      <c r="D40" s="7">
        <v>371</v>
      </c>
      <c r="E40" s="7">
        <v>396</v>
      </c>
      <c r="F40" s="7">
        <v>38</v>
      </c>
      <c r="G40" s="7">
        <v>52</v>
      </c>
      <c r="H40" s="7">
        <f t="shared" si="8"/>
        <v>1218</v>
      </c>
      <c r="I40" s="7">
        <f t="shared" si="9"/>
        <v>731</v>
      </c>
      <c r="J40" s="6">
        <f t="shared" si="10"/>
        <v>1949</v>
      </c>
    </row>
    <row r="41" spans="1:11" ht="12.75" x14ac:dyDescent="0.2">
      <c r="A41" s="8" t="s">
        <v>31</v>
      </c>
      <c r="B41" s="7">
        <v>1007</v>
      </c>
      <c r="C41" s="7">
        <v>104</v>
      </c>
      <c r="D41" s="7">
        <v>598</v>
      </c>
      <c r="E41" s="7">
        <v>424</v>
      </c>
      <c r="F41" s="7">
        <v>188</v>
      </c>
      <c r="G41" s="7">
        <v>562</v>
      </c>
      <c r="H41" s="7">
        <f t="shared" si="8"/>
        <v>1793</v>
      </c>
      <c r="I41" s="7">
        <f t="shared" si="9"/>
        <v>1090</v>
      </c>
      <c r="J41" s="6">
        <f t="shared" si="10"/>
        <v>2883</v>
      </c>
    </row>
    <row r="42" spans="1:11" ht="12.75" x14ac:dyDescent="0.2">
      <c r="A42" s="8" t="s">
        <v>32</v>
      </c>
      <c r="B42" s="7">
        <v>924</v>
      </c>
      <c r="C42" s="7">
        <v>422</v>
      </c>
      <c r="D42" s="7">
        <v>12</v>
      </c>
      <c r="E42" s="7">
        <v>404</v>
      </c>
      <c r="F42" s="7">
        <v>300</v>
      </c>
      <c r="G42" s="7">
        <v>327</v>
      </c>
      <c r="H42" s="7">
        <f t="shared" si="8"/>
        <v>1236</v>
      </c>
      <c r="I42" s="7">
        <f t="shared" si="9"/>
        <v>1153</v>
      </c>
      <c r="J42" s="6">
        <f t="shared" si="10"/>
        <v>2389</v>
      </c>
    </row>
    <row r="43" spans="1:11" ht="12.75" x14ac:dyDescent="0.2">
      <c r="A43" s="8" t="s">
        <v>33</v>
      </c>
      <c r="B43" s="7">
        <v>857</v>
      </c>
      <c r="C43" s="7">
        <v>290</v>
      </c>
      <c r="D43" s="7">
        <v>333</v>
      </c>
      <c r="E43" s="7">
        <v>325</v>
      </c>
      <c r="F43" s="7">
        <v>49</v>
      </c>
      <c r="G43" s="7">
        <v>75</v>
      </c>
      <c r="H43" s="7">
        <f t="shared" si="8"/>
        <v>1239</v>
      </c>
      <c r="I43" s="7">
        <f t="shared" si="9"/>
        <v>690</v>
      </c>
      <c r="J43" s="6">
        <f t="shared" si="10"/>
        <v>1929</v>
      </c>
    </row>
    <row r="44" spans="1:11" ht="12.75" x14ac:dyDescent="0.2">
      <c r="A44" s="8" t="s">
        <v>34</v>
      </c>
      <c r="B44" s="7">
        <v>1316</v>
      </c>
      <c r="C44" s="7">
        <v>145</v>
      </c>
      <c r="D44" s="7">
        <v>7</v>
      </c>
      <c r="E44" s="7">
        <v>282</v>
      </c>
      <c r="F44" s="7">
        <v>42</v>
      </c>
      <c r="G44" s="7">
        <v>55</v>
      </c>
      <c r="H44" s="7">
        <f t="shared" si="8"/>
        <v>1365</v>
      </c>
      <c r="I44" s="7">
        <f t="shared" si="9"/>
        <v>482</v>
      </c>
      <c r="J44" s="6">
        <f t="shared" si="10"/>
        <v>1847</v>
      </c>
    </row>
    <row r="45" spans="1:11" ht="12.75" x14ac:dyDescent="0.2">
      <c r="A45" s="8" t="s">
        <v>35</v>
      </c>
      <c r="B45" s="7">
        <v>1012</v>
      </c>
      <c r="C45" s="7">
        <v>751</v>
      </c>
      <c r="D45" s="7">
        <v>422</v>
      </c>
      <c r="E45" s="7">
        <v>238</v>
      </c>
      <c r="F45" s="7">
        <v>1016</v>
      </c>
      <c r="G45" s="7">
        <v>213</v>
      </c>
      <c r="H45" s="7">
        <f t="shared" si="8"/>
        <v>2450</v>
      </c>
      <c r="I45" s="7">
        <f t="shared" si="9"/>
        <v>1202</v>
      </c>
      <c r="J45" s="6">
        <f t="shared" si="10"/>
        <v>3652</v>
      </c>
    </row>
    <row r="46" spans="1:11" ht="12.75" x14ac:dyDescent="0.2">
      <c r="A46" s="8" t="s">
        <v>36</v>
      </c>
      <c r="B46" s="7">
        <v>795</v>
      </c>
      <c r="C46" s="7">
        <v>220</v>
      </c>
      <c r="D46" s="7">
        <v>311</v>
      </c>
      <c r="E46" s="7">
        <v>262</v>
      </c>
      <c r="F46" s="7">
        <v>690</v>
      </c>
      <c r="G46" s="7">
        <v>4</v>
      </c>
      <c r="H46" s="7">
        <f t="shared" si="8"/>
        <v>1796</v>
      </c>
      <c r="I46" s="7">
        <f t="shared" si="9"/>
        <v>486</v>
      </c>
      <c r="J46" s="6">
        <f t="shared" si="10"/>
        <v>2282</v>
      </c>
    </row>
    <row r="47" spans="1:11" ht="12.75" x14ac:dyDescent="0.2">
      <c r="A47" s="8" t="s">
        <v>37</v>
      </c>
      <c r="B47" s="7">
        <v>1154</v>
      </c>
      <c r="C47" s="7">
        <v>189</v>
      </c>
      <c r="D47" s="7">
        <v>574</v>
      </c>
      <c r="E47" s="7">
        <v>289</v>
      </c>
      <c r="F47" s="7">
        <v>209</v>
      </c>
      <c r="G47" s="7">
        <v>528</v>
      </c>
      <c r="H47" s="7">
        <f t="shared" si="8"/>
        <v>1937</v>
      </c>
      <c r="I47" s="7">
        <f t="shared" si="9"/>
        <v>1006</v>
      </c>
      <c r="J47" s="6">
        <f t="shared" si="10"/>
        <v>2943</v>
      </c>
    </row>
    <row r="48" spans="1:11" s="1" customFormat="1" ht="12.75" x14ac:dyDescent="0.2">
      <c r="A48" s="21" t="s">
        <v>3</v>
      </c>
      <c r="B48" s="6">
        <f>SUM(B36:B47)</f>
        <v>11447</v>
      </c>
      <c r="C48" s="6">
        <f t="shared" ref="C48:J48" si="11">SUM(C36:C47)</f>
        <v>3853</v>
      </c>
      <c r="D48" s="6">
        <f t="shared" si="11"/>
        <v>3889</v>
      </c>
      <c r="E48" s="6">
        <f t="shared" si="11"/>
        <v>3811</v>
      </c>
      <c r="F48" s="6">
        <f t="shared" si="11"/>
        <v>3542</v>
      </c>
      <c r="G48" s="6">
        <f t="shared" si="11"/>
        <v>2917</v>
      </c>
      <c r="H48" s="6">
        <f t="shared" si="11"/>
        <v>18878</v>
      </c>
      <c r="I48" s="6">
        <f t="shared" si="11"/>
        <v>10581</v>
      </c>
      <c r="J48" s="6">
        <f t="shared" si="11"/>
        <v>29459</v>
      </c>
      <c r="K48" s="6"/>
    </row>
    <row r="49" spans="1:10" ht="12.75" x14ac:dyDescent="0.2">
      <c r="A49" s="21" t="s">
        <v>6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 ht="12.75" x14ac:dyDescent="0.2">
      <c r="A50" s="8" t="s">
        <v>26</v>
      </c>
      <c r="B50" s="7">
        <v>1341</v>
      </c>
      <c r="C50" s="7">
        <v>592</v>
      </c>
      <c r="D50" s="7">
        <v>532</v>
      </c>
      <c r="E50" s="7">
        <v>686</v>
      </c>
      <c r="F50" s="7">
        <v>325</v>
      </c>
      <c r="G50" s="7">
        <v>303</v>
      </c>
      <c r="H50" s="7">
        <f>B50+D50+F50</f>
        <v>2198</v>
      </c>
      <c r="I50" s="7">
        <f>C50+E50+G50</f>
        <v>1581</v>
      </c>
      <c r="J50" s="6">
        <f>H50+I50</f>
        <v>3779</v>
      </c>
    </row>
    <row r="51" spans="1:10" ht="12.75" x14ac:dyDescent="0.2">
      <c r="A51" s="8" t="s">
        <v>27</v>
      </c>
      <c r="B51" s="7">
        <v>957</v>
      </c>
      <c r="C51" s="7">
        <v>229</v>
      </c>
      <c r="D51" s="7">
        <v>678</v>
      </c>
      <c r="E51" s="7">
        <v>361</v>
      </c>
      <c r="F51" s="7">
        <v>48</v>
      </c>
      <c r="G51" s="7">
        <v>73</v>
      </c>
      <c r="H51" s="7">
        <f t="shared" ref="H51:H61" si="12">B51+D51+F51</f>
        <v>1683</v>
      </c>
      <c r="I51" s="7">
        <f t="shared" ref="I51:I61" si="13">C51+E51+G51</f>
        <v>663</v>
      </c>
      <c r="J51" s="6">
        <f t="shared" ref="J51:J61" si="14">H51+I51</f>
        <v>2346</v>
      </c>
    </row>
    <row r="52" spans="1:10" ht="12.75" x14ac:dyDescent="0.2">
      <c r="A52" s="8" t="s">
        <v>28</v>
      </c>
      <c r="B52" s="7">
        <v>2406</v>
      </c>
      <c r="C52" s="7">
        <v>387</v>
      </c>
      <c r="D52" s="7">
        <v>652</v>
      </c>
      <c r="E52" s="7">
        <v>328</v>
      </c>
      <c r="F52" s="7">
        <v>42</v>
      </c>
      <c r="G52" s="7">
        <v>53</v>
      </c>
      <c r="H52" s="7">
        <f t="shared" si="12"/>
        <v>3100</v>
      </c>
      <c r="I52" s="7">
        <f t="shared" si="13"/>
        <v>768</v>
      </c>
      <c r="J52" s="6">
        <f t="shared" si="14"/>
        <v>3868</v>
      </c>
    </row>
    <row r="53" spans="1:10" ht="12.75" x14ac:dyDescent="0.2">
      <c r="A53" s="8" t="s">
        <v>29</v>
      </c>
      <c r="B53" s="7">
        <v>1853</v>
      </c>
      <c r="C53" s="7">
        <v>574</v>
      </c>
      <c r="D53" s="7">
        <v>385</v>
      </c>
      <c r="E53" s="7">
        <v>196</v>
      </c>
      <c r="F53" s="7">
        <v>297</v>
      </c>
      <c r="G53" s="7">
        <v>100</v>
      </c>
      <c r="H53" s="7">
        <f t="shared" si="12"/>
        <v>2535</v>
      </c>
      <c r="I53" s="7">
        <f t="shared" si="13"/>
        <v>870</v>
      </c>
      <c r="J53" s="6">
        <f t="shared" si="14"/>
        <v>3405</v>
      </c>
    </row>
    <row r="54" spans="1:10" ht="12.75" x14ac:dyDescent="0.2">
      <c r="A54" s="8" t="s">
        <v>30</v>
      </c>
      <c r="B54" s="7">
        <v>445</v>
      </c>
      <c r="C54" s="7">
        <v>135</v>
      </c>
      <c r="D54" s="7">
        <v>447</v>
      </c>
      <c r="E54" s="7">
        <v>195</v>
      </c>
      <c r="F54" s="7">
        <v>49</v>
      </c>
      <c r="G54" s="7">
        <v>74</v>
      </c>
      <c r="H54" s="7">
        <f t="shared" si="12"/>
        <v>941</v>
      </c>
      <c r="I54" s="7">
        <f t="shared" si="13"/>
        <v>404</v>
      </c>
      <c r="J54" s="6">
        <f t="shared" si="14"/>
        <v>1345</v>
      </c>
    </row>
    <row r="55" spans="1:10" ht="12.75" x14ac:dyDescent="0.2">
      <c r="A55" s="8" t="s">
        <v>31</v>
      </c>
      <c r="B55" s="7">
        <v>1014</v>
      </c>
      <c r="C55" s="7">
        <v>176</v>
      </c>
      <c r="D55" s="7">
        <v>624</v>
      </c>
      <c r="E55" s="7">
        <v>287</v>
      </c>
      <c r="F55" s="7">
        <v>1393</v>
      </c>
      <c r="G55" s="7">
        <v>542</v>
      </c>
      <c r="H55" s="7">
        <f t="shared" si="12"/>
        <v>3031</v>
      </c>
      <c r="I55" s="7">
        <f t="shared" si="13"/>
        <v>1005</v>
      </c>
      <c r="J55" s="6">
        <f t="shared" si="14"/>
        <v>4036</v>
      </c>
    </row>
    <row r="56" spans="1:10" ht="12.75" x14ac:dyDescent="0.2">
      <c r="A56" s="8" t="s">
        <v>32</v>
      </c>
      <c r="B56" s="7">
        <v>946</v>
      </c>
      <c r="C56" s="7">
        <v>626</v>
      </c>
      <c r="D56" s="7">
        <v>329</v>
      </c>
      <c r="E56" s="7">
        <v>558</v>
      </c>
      <c r="F56" s="7">
        <v>291</v>
      </c>
      <c r="G56" s="7">
        <v>282</v>
      </c>
      <c r="H56" s="7">
        <f t="shared" si="12"/>
        <v>1566</v>
      </c>
      <c r="I56" s="7">
        <f t="shared" si="13"/>
        <v>1466</v>
      </c>
      <c r="J56" s="6">
        <f t="shared" si="14"/>
        <v>3032</v>
      </c>
    </row>
    <row r="57" spans="1:10" ht="12.75" x14ac:dyDescent="0.2">
      <c r="A57" s="8" t="s">
        <v>33</v>
      </c>
      <c r="B57" s="7">
        <v>1150</v>
      </c>
      <c r="C57" s="7">
        <v>150</v>
      </c>
      <c r="D57" s="7">
        <v>503</v>
      </c>
      <c r="E57" s="7">
        <v>293</v>
      </c>
      <c r="F57" s="7">
        <v>49</v>
      </c>
      <c r="G57" s="7">
        <v>69</v>
      </c>
      <c r="H57" s="7">
        <f t="shared" si="12"/>
        <v>1702</v>
      </c>
      <c r="I57" s="7">
        <f t="shared" si="13"/>
        <v>512</v>
      </c>
      <c r="J57" s="6">
        <f t="shared" si="14"/>
        <v>2214</v>
      </c>
    </row>
    <row r="58" spans="1:10" ht="12.75" x14ac:dyDescent="0.2">
      <c r="A58" s="8" t="s">
        <v>34</v>
      </c>
      <c r="B58" s="7">
        <v>419</v>
      </c>
      <c r="C58" s="7">
        <v>109</v>
      </c>
      <c r="D58" s="7">
        <v>242</v>
      </c>
      <c r="E58" s="7">
        <v>252</v>
      </c>
      <c r="F58" s="7">
        <v>0</v>
      </c>
      <c r="G58" s="7">
        <v>60</v>
      </c>
      <c r="H58" s="7">
        <f t="shared" si="12"/>
        <v>661</v>
      </c>
      <c r="I58" s="7">
        <f t="shared" si="13"/>
        <v>421</v>
      </c>
      <c r="J58" s="6">
        <f t="shared" si="14"/>
        <v>1082</v>
      </c>
    </row>
    <row r="59" spans="1:10" ht="12.75" x14ac:dyDescent="0.2">
      <c r="A59" s="8" t="s">
        <v>35</v>
      </c>
      <c r="B59" s="7">
        <v>1625</v>
      </c>
      <c r="C59" s="7">
        <v>837</v>
      </c>
      <c r="D59" s="7">
        <v>441</v>
      </c>
      <c r="E59" s="7">
        <v>199</v>
      </c>
      <c r="F59" s="7">
        <v>337</v>
      </c>
      <c r="G59" s="7">
        <v>107</v>
      </c>
      <c r="H59" s="7">
        <f t="shared" si="12"/>
        <v>2403</v>
      </c>
      <c r="I59" s="7">
        <f t="shared" si="13"/>
        <v>1143</v>
      </c>
      <c r="J59" s="6">
        <f t="shared" si="14"/>
        <v>3546</v>
      </c>
    </row>
    <row r="60" spans="1:10" ht="12.75" x14ac:dyDescent="0.2">
      <c r="A60" s="8" t="s">
        <v>36</v>
      </c>
      <c r="B60" s="7">
        <v>487</v>
      </c>
      <c r="C60" s="7">
        <v>62</v>
      </c>
      <c r="D60" s="7">
        <v>771</v>
      </c>
      <c r="E60" s="7">
        <v>339</v>
      </c>
      <c r="F60" s="7">
        <v>543</v>
      </c>
      <c r="G60" s="7">
        <v>354</v>
      </c>
      <c r="H60" s="7">
        <f t="shared" si="12"/>
        <v>1801</v>
      </c>
      <c r="I60" s="7">
        <f t="shared" si="13"/>
        <v>755</v>
      </c>
      <c r="J60" s="6">
        <f t="shared" si="14"/>
        <v>2556</v>
      </c>
    </row>
    <row r="61" spans="1:10" ht="12.75" x14ac:dyDescent="0.2">
      <c r="A61" s="8" t="s">
        <v>37</v>
      </c>
      <c r="B61" s="7">
        <v>704</v>
      </c>
      <c r="C61" s="7">
        <v>223</v>
      </c>
      <c r="D61" s="7">
        <v>625</v>
      </c>
      <c r="E61" s="7">
        <v>267</v>
      </c>
      <c r="F61" s="7">
        <v>227</v>
      </c>
      <c r="G61" s="7">
        <v>404</v>
      </c>
      <c r="H61" s="7">
        <f t="shared" si="12"/>
        <v>1556</v>
      </c>
      <c r="I61" s="7">
        <f t="shared" si="13"/>
        <v>894</v>
      </c>
      <c r="J61" s="6">
        <f t="shared" si="14"/>
        <v>2450</v>
      </c>
    </row>
    <row r="62" spans="1:10" s="1" customFormat="1" ht="12.75" x14ac:dyDescent="0.2">
      <c r="A62" s="21" t="s">
        <v>3</v>
      </c>
      <c r="B62" s="6">
        <f>SUM(B50:B61)</f>
        <v>13347</v>
      </c>
      <c r="C62" s="6">
        <f t="shared" ref="C62:J62" si="15">SUM(C50:C61)</f>
        <v>4100</v>
      </c>
      <c r="D62" s="6">
        <f t="shared" si="15"/>
        <v>6229</v>
      </c>
      <c r="E62" s="6">
        <f t="shared" si="15"/>
        <v>3961</v>
      </c>
      <c r="F62" s="6">
        <f t="shared" si="15"/>
        <v>3601</v>
      </c>
      <c r="G62" s="6">
        <f t="shared" si="15"/>
        <v>2421</v>
      </c>
      <c r="H62" s="6">
        <f t="shared" si="15"/>
        <v>23177</v>
      </c>
      <c r="I62" s="6">
        <f t="shared" si="15"/>
        <v>10482</v>
      </c>
      <c r="J62" s="6">
        <f t="shared" si="15"/>
        <v>33659</v>
      </c>
    </row>
    <row r="63" spans="1:10" ht="13.5" customHeight="1" x14ac:dyDescent="0.2">
      <c r="A63" s="21" t="s">
        <v>7</v>
      </c>
      <c r="B63" s="7"/>
      <c r="C63" s="7"/>
      <c r="D63" s="7"/>
      <c r="E63" s="14"/>
      <c r="F63" s="7"/>
      <c r="G63" s="7"/>
      <c r="H63" s="7"/>
      <c r="I63" s="7"/>
      <c r="J63" s="7"/>
    </row>
    <row r="64" spans="1:10" ht="12.75" x14ac:dyDescent="0.2">
      <c r="A64" s="8" t="s">
        <v>26</v>
      </c>
      <c r="B64" s="7">
        <v>287</v>
      </c>
      <c r="C64" s="7">
        <v>487</v>
      </c>
      <c r="D64" s="7">
        <v>1269</v>
      </c>
      <c r="E64" s="7">
        <v>776</v>
      </c>
      <c r="F64" s="7">
        <v>345</v>
      </c>
      <c r="G64" s="7">
        <v>143</v>
      </c>
      <c r="H64" s="7">
        <f t="shared" ref="H64:I66" si="16">+B64+D64+F64</f>
        <v>1901</v>
      </c>
      <c r="I64" s="7">
        <f t="shared" si="16"/>
        <v>1406</v>
      </c>
      <c r="J64" s="6">
        <f t="shared" ref="J64:J75" si="17">H64+I64</f>
        <v>3307</v>
      </c>
    </row>
    <row r="65" spans="1:10" ht="12.75" x14ac:dyDescent="0.2">
      <c r="A65" s="8" t="s">
        <v>27</v>
      </c>
      <c r="B65" s="7">
        <v>329</v>
      </c>
      <c r="C65" s="7">
        <v>120</v>
      </c>
      <c r="D65" s="7">
        <v>242</v>
      </c>
      <c r="E65" s="7">
        <v>118</v>
      </c>
      <c r="F65" s="7">
        <v>49</v>
      </c>
      <c r="G65" s="7">
        <v>68</v>
      </c>
      <c r="H65" s="7">
        <f t="shared" si="16"/>
        <v>620</v>
      </c>
      <c r="I65" s="7">
        <f t="shared" si="16"/>
        <v>306</v>
      </c>
      <c r="J65" s="6">
        <f t="shared" si="17"/>
        <v>926</v>
      </c>
    </row>
    <row r="66" spans="1:10" ht="12.75" x14ac:dyDescent="0.2">
      <c r="A66" s="8" t="s">
        <v>28</v>
      </c>
      <c r="B66" s="7">
        <v>2114</v>
      </c>
      <c r="C66" s="7">
        <v>97</v>
      </c>
      <c r="D66" s="7">
        <v>242</v>
      </c>
      <c r="E66" s="7">
        <v>190</v>
      </c>
      <c r="F66" s="7">
        <v>0</v>
      </c>
      <c r="G66" s="7">
        <v>72</v>
      </c>
      <c r="H66" s="7">
        <f t="shared" si="16"/>
        <v>2356</v>
      </c>
      <c r="I66" s="7">
        <f t="shared" si="16"/>
        <v>359</v>
      </c>
      <c r="J66" s="6">
        <f t="shared" si="17"/>
        <v>2715</v>
      </c>
    </row>
    <row r="67" spans="1:10" ht="12.75" x14ac:dyDescent="0.2">
      <c r="A67" s="8" t="s">
        <v>29</v>
      </c>
      <c r="B67" s="7">
        <v>669</v>
      </c>
      <c r="C67" s="7">
        <v>793</v>
      </c>
      <c r="D67" s="7">
        <v>433</v>
      </c>
      <c r="E67" s="7">
        <v>180</v>
      </c>
      <c r="F67" s="7">
        <v>330</v>
      </c>
      <c r="G67" s="7">
        <v>97</v>
      </c>
      <c r="H67" s="7">
        <f t="shared" ref="H67:I69" si="18">+B67+D67+F67</f>
        <v>1432</v>
      </c>
      <c r="I67" s="7">
        <f t="shared" si="18"/>
        <v>1070</v>
      </c>
      <c r="J67" s="6">
        <f t="shared" si="17"/>
        <v>2502</v>
      </c>
    </row>
    <row r="68" spans="1:10" ht="12.75" x14ac:dyDescent="0.2">
      <c r="A68" s="8" t="s">
        <v>30</v>
      </c>
      <c r="B68" s="7">
        <v>75</v>
      </c>
      <c r="C68" s="7">
        <v>22</v>
      </c>
      <c r="D68" s="7">
        <v>952</v>
      </c>
      <c r="E68" s="7">
        <v>399</v>
      </c>
      <c r="F68" s="7">
        <v>488</v>
      </c>
      <c r="G68" s="7">
        <v>297</v>
      </c>
      <c r="H68" s="7">
        <f t="shared" si="18"/>
        <v>1515</v>
      </c>
      <c r="I68" s="7">
        <f t="shared" si="18"/>
        <v>718</v>
      </c>
      <c r="J68" s="6">
        <f t="shared" si="17"/>
        <v>2233</v>
      </c>
    </row>
    <row r="69" spans="1:10" ht="12.75" x14ac:dyDescent="0.2">
      <c r="A69" s="8" t="s">
        <v>31</v>
      </c>
      <c r="B69" s="7">
        <v>642</v>
      </c>
      <c r="C69" s="7">
        <v>201</v>
      </c>
      <c r="D69" s="7">
        <v>3599</v>
      </c>
      <c r="E69" s="7">
        <v>224</v>
      </c>
      <c r="F69" s="7">
        <v>219</v>
      </c>
      <c r="G69" s="7">
        <v>437</v>
      </c>
      <c r="H69" s="7">
        <f t="shared" si="18"/>
        <v>4460</v>
      </c>
      <c r="I69" s="7">
        <f t="shared" si="18"/>
        <v>862</v>
      </c>
      <c r="J69" s="6">
        <f t="shared" si="17"/>
        <v>5322</v>
      </c>
    </row>
    <row r="70" spans="1:10" ht="12.75" x14ac:dyDescent="0.2">
      <c r="A70" s="8" t="s">
        <v>32</v>
      </c>
      <c r="B70" s="7">
        <v>120</v>
      </c>
      <c r="C70" s="7">
        <v>511</v>
      </c>
      <c r="D70" s="7">
        <v>904</v>
      </c>
      <c r="E70" s="7">
        <v>607</v>
      </c>
      <c r="F70" s="7">
        <v>466</v>
      </c>
      <c r="G70" s="7">
        <v>160</v>
      </c>
      <c r="H70" s="7">
        <f t="shared" ref="H70:I72" si="19">+B70+D70+F70</f>
        <v>1490</v>
      </c>
      <c r="I70" s="7">
        <f t="shared" si="19"/>
        <v>1278</v>
      </c>
      <c r="J70" s="6">
        <f t="shared" si="17"/>
        <v>2768</v>
      </c>
    </row>
    <row r="71" spans="1:10" ht="12.75" x14ac:dyDescent="0.2">
      <c r="A71" s="8" t="s">
        <v>33</v>
      </c>
      <c r="B71" s="7">
        <v>121</v>
      </c>
      <c r="C71" s="7">
        <v>83</v>
      </c>
      <c r="D71" s="7">
        <v>561</v>
      </c>
      <c r="E71" s="7">
        <v>239</v>
      </c>
      <c r="F71" s="7">
        <v>49</v>
      </c>
      <c r="G71" s="7">
        <v>63</v>
      </c>
      <c r="H71" s="7">
        <f t="shared" si="19"/>
        <v>731</v>
      </c>
      <c r="I71" s="7">
        <f t="shared" si="19"/>
        <v>385</v>
      </c>
      <c r="J71" s="6">
        <f t="shared" si="17"/>
        <v>1116</v>
      </c>
    </row>
    <row r="72" spans="1:10" ht="12.75" x14ac:dyDescent="0.2">
      <c r="A72" s="8" t="s">
        <v>34</v>
      </c>
      <c r="B72" s="7">
        <v>201</v>
      </c>
      <c r="C72" s="7">
        <v>77</v>
      </c>
      <c r="D72" s="7">
        <v>242</v>
      </c>
      <c r="E72" s="7">
        <v>167</v>
      </c>
      <c r="F72" s="7">
        <v>0</v>
      </c>
      <c r="G72" s="7">
        <v>68</v>
      </c>
      <c r="H72" s="7">
        <f t="shared" si="19"/>
        <v>443</v>
      </c>
      <c r="I72" s="7">
        <f t="shared" si="19"/>
        <v>312</v>
      </c>
      <c r="J72" s="6">
        <f t="shared" si="17"/>
        <v>755</v>
      </c>
    </row>
    <row r="73" spans="1:10" ht="12.75" x14ac:dyDescent="0.2">
      <c r="A73" s="8" t="s">
        <v>35</v>
      </c>
      <c r="B73" s="7">
        <v>2708</v>
      </c>
      <c r="C73" s="7">
        <v>899</v>
      </c>
      <c r="D73" s="7">
        <v>675</v>
      </c>
      <c r="E73" s="7">
        <v>333</v>
      </c>
      <c r="F73" s="7">
        <v>329</v>
      </c>
      <c r="G73" s="7">
        <v>92</v>
      </c>
      <c r="H73" s="7">
        <f t="shared" ref="H73:I75" si="20">+B73+D73+F73</f>
        <v>3712</v>
      </c>
      <c r="I73" s="7">
        <f t="shared" si="20"/>
        <v>1324</v>
      </c>
      <c r="J73" s="6">
        <f t="shared" si="17"/>
        <v>5036</v>
      </c>
    </row>
    <row r="74" spans="1:10" ht="12.75" x14ac:dyDescent="0.2">
      <c r="A74" s="8" t="s">
        <v>36</v>
      </c>
      <c r="B74" s="7">
        <v>42</v>
      </c>
      <c r="C74" s="7">
        <v>8</v>
      </c>
      <c r="D74" s="7">
        <v>757</v>
      </c>
      <c r="E74" s="7">
        <v>241</v>
      </c>
      <c r="F74" s="7">
        <v>499</v>
      </c>
      <c r="G74" s="7">
        <v>281</v>
      </c>
      <c r="H74" s="7">
        <f t="shared" si="20"/>
        <v>1298</v>
      </c>
      <c r="I74" s="7">
        <f t="shared" si="20"/>
        <v>530</v>
      </c>
      <c r="J74" s="6">
        <f t="shared" si="17"/>
        <v>1828</v>
      </c>
    </row>
    <row r="75" spans="1:10" ht="12.75" x14ac:dyDescent="0.2">
      <c r="A75" s="8" t="s">
        <v>37</v>
      </c>
      <c r="B75" s="7">
        <v>368</v>
      </c>
      <c r="C75" s="7">
        <v>256</v>
      </c>
      <c r="D75" s="7">
        <v>627</v>
      </c>
      <c r="E75" s="7">
        <v>169</v>
      </c>
      <c r="F75" s="7">
        <v>198</v>
      </c>
      <c r="G75" s="7">
        <v>482</v>
      </c>
      <c r="H75" s="7">
        <f t="shared" si="20"/>
        <v>1193</v>
      </c>
      <c r="I75" s="7">
        <f t="shared" si="20"/>
        <v>907</v>
      </c>
      <c r="J75" s="6">
        <f t="shared" si="17"/>
        <v>2100</v>
      </c>
    </row>
    <row r="76" spans="1:10" ht="12.75" x14ac:dyDescent="0.2">
      <c r="A76" s="21" t="s">
        <v>3</v>
      </c>
      <c r="B76" s="6">
        <f>SUM(B64:B75)</f>
        <v>7676</v>
      </c>
      <c r="C76" s="6">
        <f t="shared" ref="C76:J76" si="21">SUM(C64:C75)</f>
        <v>3554</v>
      </c>
      <c r="D76" s="6">
        <f t="shared" si="21"/>
        <v>10503</v>
      </c>
      <c r="E76" s="6">
        <f t="shared" si="21"/>
        <v>3643</v>
      </c>
      <c r="F76" s="6">
        <f t="shared" si="21"/>
        <v>2972</v>
      </c>
      <c r="G76" s="6">
        <f t="shared" si="21"/>
        <v>2260</v>
      </c>
      <c r="H76" s="6">
        <f t="shared" si="21"/>
        <v>21151</v>
      </c>
      <c r="I76" s="6">
        <f t="shared" si="21"/>
        <v>9457</v>
      </c>
      <c r="J76" s="6">
        <f t="shared" si="21"/>
        <v>30608</v>
      </c>
    </row>
    <row r="77" spans="1:10" ht="12.75" x14ac:dyDescent="0.2">
      <c r="A77" s="21" t="s">
        <v>8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ht="12.75" x14ac:dyDescent="0.2">
      <c r="A78" s="8" t="s">
        <v>26</v>
      </c>
      <c r="B78" s="7">
        <v>203</v>
      </c>
      <c r="C78" s="7">
        <v>631</v>
      </c>
      <c r="D78" s="7">
        <v>926</v>
      </c>
      <c r="E78" s="7">
        <v>609</v>
      </c>
      <c r="F78" s="7">
        <v>464</v>
      </c>
      <c r="G78" s="7">
        <v>153</v>
      </c>
      <c r="H78" s="7">
        <f t="shared" ref="H78:I80" si="22">+B78+D78+F78</f>
        <v>1593</v>
      </c>
      <c r="I78" s="7">
        <f t="shared" si="22"/>
        <v>1393</v>
      </c>
      <c r="J78" s="6">
        <f t="shared" ref="J78:J89" si="23">H78+I78</f>
        <v>2986</v>
      </c>
    </row>
    <row r="79" spans="1:10" s="1" customFormat="1" ht="12.75" x14ac:dyDescent="0.2">
      <c r="A79" s="8" t="s">
        <v>27</v>
      </c>
      <c r="B79" s="7">
        <v>713</v>
      </c>
      <c r="C79" s="7">
        <v>50</v>
      </c>
      <c r="D79" s="7">
        <v>570</v>
      </c>
      <c r="E79" s="7">
        <v>135</v>
      </c>
      <c r="F79" s="7">
        <v>123</v>
      </c>
      <c r="G79" s="7">
        <v>84</v>
      </c>
      <c r="H79" s="7">
        <f t="shared" si="22"/>
        <v>1406</v>
      </c>
      <c r="I79" s="7">
        <f t="shared" si="22"/>
        <v>269</v>
      </c>
      <c r="J79" s="6">
        <f t="shared" si="23"/>
        <v>1675</v>
      </c>
    </row>
    <row r="80" spans="1:10" ht="12.75" x14ac:dyDescent="0.2">
      <c r="A80" s="8" t="s">
        <v>28</v>
      </c>
      <c r="B80" s="7">
        <v>23</v>
      </c>
      <c r="C80" s="7">
        <v>41</v>
      </c>
      <c r="D80" s="7">
        <v>0</v>
      </c>
      <c r="E80" s="7">
        <v>33</v>
      </c>
      <c r="F80" s="7">
        <v>0</v>
      </c>
      <c r="G80" s="7">
        <v>70</v>
      </c>
      <c r="H80" s="7">
        <f t="shared" si="22"/>
        <v>23</v>
      </c>
      <c r="I80" s="7">
        <f t="shared" si="22"/>
        <v>144</v>
      </c>
      <c r="J80" s="6">
        <f t="shared" si="23"/>
        <v>167</v>
      </c>
    </row>
    <row r="81" spans="1:10" ht="12.75" x14ac:dyDescent="0.2">
      <c r="A81" s="8" t="s">
        <v>29</v>
      </c>
      <c r="B81" s="7">
        <v>2476</v>
      </c>
      <c r="C81" s="7">
        <v>856</v>
      </c>
      <c r="D81" s="7">
        <v>439</v>
      </c>
      <c r="E81" s="7">
        <v>204</v>
      </c>
      <c r="F81" s="7">
        <v>420</v>
      </c>
      <c r="G81" s="7">
        <v>98</v>
      </c>
      <c r="H81" s="7">
        <f t="shared" ref="H81:I83" si="24">+B81+D81+F81</f>
        <v>3335</v>
      </c>
      <c r="I81" s="7">
        <f t="shared" si="24"/>
        <v>1158</v>
      </c>
      <c r="J81" s="6">
        <f t="shared" si="23"/>
        <v>4493</v>
      </c>
    </row>
    <row r="82" spans="1:10" ht="12.75" x14ac:dyDescent="0.2">
      <c r="A82" s="8" t="s">
        <v>30</v>
      </c>
      <c r="B82" s="7">
        <v>76</v>
      </c>
      <c r="C82" s="7">
        <v>9</v>
      </c>
      <c r="D82" s="7">
        <v>1204</v>
      </c>
      <c r="E82" s="7">
        <v>488</v>
      </c>
      <c r="F82" s="7">
        <v>521</v>
      </c>
      <c r="G82" s="7">
        <v>264</v>
      </c>
      <c r="H82" s="7">
        <f t="shared" si="24"/>
        <v>1801</v>
      </c>
      <c r="I82" s="7">
        <f t="shared" si="24"/>
        <v>761</v>
      </c>
      <c r="J82" s="6">
        <f t="shared" si="23"/>
        <v>2562</v>
      </c>
    </row>
    <row r="83" spans="1:10" ht="12.75" x14ac:dyDescent="0.2">
      <c r="A83" s="8" t="s">
        <v>31</v>
      </c>
      <c r="B83" s="7">
        <v>454</v>
      </c>
      <c r="C83" s="7">
        <v>451</v>
      </c>
      <c r="D83" s="7">
        <v>54</v>
      </c>
      <c r="E83" s="7">
        <v>54</v>
      </c>
      <c r="F83" s="7">
        <v>313</v>
      </c>
      <c r="G83" s="7">
        <v>474</v>
      </c>
      <c r="H83" s="7">
        <f t="shared" si="24"/>
        <v>821</v>
      </c>
      <c r="I83" s="7">
        <f t="shared" si="24"/>
        <v>979</v>
      </c>
      <c r="J83" s="6">
        <f t="shared" si="23"/>
        <v>1800</v>
      </c>
    </row>
    <row r="84" spans="1:10" ht="12.75" x14ac:dyDescent="0.2">
      <c r="A84" s="8" t="s">
        <v>32</v>
      </c>
      <c r="B84" s="7">
        <v>509</v>
      </c>
      <c r="C84" s="7">
        <v>224</v>
      </c>
      <c r="D84" s="7">
        <v>683</v>
      </c>
      <c r="E84" s="7">
        <v>602</v>
      </c>
      <c r="F84" s="7">
        <v>424</v>
      </c>
      <c r="G84" s="7">
        <v>247</v>
      </c>
      <c r="H84" s="7">
        <f t="shared" ref="H84:I86" si="25">+B84+D84+F84</f>
        <v>1616</v>
      </c>
      <c r="I84" s="7">
        <f t="shared" si="25"/>
        <v>1073</v>
      </c>
      <c r="J84" s="6">
        <f t="shared" si="23"/>
        <v>2689</v>
      </c>
    </row>
    <row r="85" spans="1:10" ht="12.75" x14ac:dyDescent="0.2">
      <c r="A85" s="8" t="s">
        <v>33</v>
      </c>
      <c r="B85" s="7">
        <v>130</v>
      </c>
      <c r="C85" s="7">
        <v>75</v>
      </c>
      <c r="D85" s="7">
        <v>341</v>
      </c>
      <c r="E85" s="7">
        <v>135</v>
      </c>
      <c r="F85" s="7">
        <v>52</v>
      </c>
      <c r="G85" s="7">
        <v>63</v>
      </c>
      <c r="H85" s="7">
        <f t="shared" si="25"/>
        <v>523</v>
      </c>
      <c r="I85" s="7">
        <f t="shared" si="25"/>
        <v>273</v>
      </c>
      <c r="J85" s="6">
        <f t="shared" si="23"/>
        <v>796</v>
      </c>
    </row>
    <row r="86" spans="1:10" ht="12.75" x14ac:dyDescent="0.2">
      <c r="A86" s="8" t="s">
        <v>34</v>
      </c>
      <c r="B86" s="7">
        <v>1</v>
      </c>
      <c r="C86" s="7">
        <v>1</v>
      </c>
      <c r="D86" s="7">
        <v>0</v>
      </c>
      <c r="E86" s="7">
        <v>33</v>
      </c>
      <c r="F86" s="7">
        <v>74</v>
      </c>
      <c r="G86" s="7">
        <v>59</v>
      </c>
      <c r="H86" s="7">
        <f t="shared" si="25"/>
        <v>75</v>
      </c>
      <c r="I86" s="7">
        <f t="shared" si="25"/>
        <v>93</v>
      </c>
      <c r="J86" s="6">
        <f t="shared" si="23"/>
        <v>168</v>
      </c>
    </row>
    <row r="87" spans="1:10" ht="12.75" x14ac:dyDescent="0.2">
      <c r="A87" s="8" t="s">
        <v>35</v>
      </c>
      <c r="B87" s="7">
        <v>2853</v>
      </c>
      <c r="C87" s="7">
        <v>1118</v>
      </c>
      <c r="D87" s="7">
        <v>373</v>
      </c>
      <c r="E87" s="7">
        <v>152</v>
      </c>
      <c r="F87" s="7">
        <v>345</v>
      </c>
      <c r="G87" s="7">
        <v>82</v>
      </c>
      <c r="H87" s="7">
        <f t="shared" ref="H87:I89" si="26">+B87+D87+F87</f>
        <v>3571</v>
      </c>
      <c r="I87" s="7">
        <f t="shared" si="26"/>
        <v>1352</v>
      </c>
      <c r="J87" s="6">
        <f t="shared" si="23"/>
        <v>4923</v>
      </c>
    </row>
    <row r="88" spans="1:10" ht="12.75" x14ac:dyDescent="0.2">
      <c r="A88" s="8" t="s">
        <v>36</v>
      </c>
      <c r="B88" s="7">
        <v>90</v>
      </c>
      <c r="C88" s="7">
        <v>26</v>
      </c>
      <c r="D88" s="7">
        <v>1099</v>
      </c>
      <c r="E88" s="7">
        <v>408</v>
      </c>
      <c r="F88" s="7">
        <v>422</v>
      </c>
      <c r="G88" s="7">
        <v>212</v>
      </c>
      <c r="H88" s="7">
        <f t="shared" si="26"/>
        <v>1611</v>
      </c>
      <c r="I88" s="7">
        <f t="shared" si="26"/>
        <v>646</v>
      </c>
      <c r="J88" s="6">
        <f t="shared" si="23"/>
        <v>2257</v>
      </c>
    </row>
    <row r="89" spans="1:10" ht="12.75" x14ac:dyDescent="0.2">
      <c r="A89" s="8" t="s">
        <v>37</v>
      </c>
      <c r="B89" s="7">
        <v>721</v>
      </c>
      <c r="C89" s="7">
        <v>496</v>
      </c>
      <c r="D89" s="7">
        <v>54</v>
      </c>
      <c r="E89" s="7">
        <v>54</v>
      </c>
      <c r="F89" s="7">
        <v>945</v>
      </c>
      <c r="G89" s="7">
        <v>539</v>
      </c>
      <c r="H89" s="7">
        <f t="shared" si="26"/>
        <v>1720</v>
      </c>
      <c r="I89" s="7">
        <f t="shared" si="26"/>
        <v>1089</v>
      </c>
      <c r="J89" s="6">
        <f t="shared" si="23"/>
        <v>2809</v>
      </c>
    </row>
    <row r="90" spans="1:10" ht="12.75" x14ac:dyDescent="0.2">
      <c r="A90" s="21" t="s">
        <v>3</v>
      </c>
      <c r="B90" s="6">
        <f>SUM(B78:B89)</f>
        <v>8249</v>
      </c>
      <c r="C90" s="6">
        <f t="shared" ref="C90:J90" si="27">SUM(C78:C89)</f>
        <v>3978</v>
      </c>
      <c r="D90" s="6">
        <f t="shared" si="27"/>
        <v>5743</v>
      </c>
      <c r="E90" s="6">
        <f t="shared" si="27"/>
        <v>2907</v>
      </c>
      <c r="F90" s="6">
        <f t="shared" si="27"/>
        <v>4103</v>
      </c>
      <c r="G90" s="6">
        <f t="shared" si="27"/>
        <v>2345</v>
      </c>
      <c r="H90" s="6">
        <f t="shared" si="27"/>
        <v>18095</v>
      </c>
      <c r="I90" s="6">
        <f t="shared" si="27"/>
        <v>9230</v>
      </c>
      <c r="J90" s="6">
        <f t="shared" si="27"/>
        <v>27325</v>
      </c>
    </row>
    <row r="91" spans="1:10" ht="15" customHeight="1" x14ac:dyDescent="0.2">
      <c r="A91" s="21" t="s">
        <v>9</v>
      </c>
      <c r="B91" s="7"/>
      <c r="C91" s="7"/>
      <c r="D91" s="7"/>
      <c r="E91" s="7"/>
      <c r="F91" s="7"/>
      <c r="G91" s="7"/>
      <c r="H91" s="7"/>
      <c r="I91" s="7"/>
      <c r="J91" s="6"/>
    </row>
    <row r="92" spans="1:10" ht="12.75" x14ac:dyDescent="0.2">
      <c r="A92" s="8" t="s">
        <v>26</v>
      </c>
      <c r="B92" s="7">
        <v>200</v>
      </c>
      <c r="C92" s="7">
        <v>739</v>
      </c>
      <c r="D92" s="7">
        <v>692</v>
      </c>
      <c r="E92" s="7">
        <v>613</v>
      </c>
      <c r="F92" s="7">
        <v>476</v>
      </c>
      <c r="G92" s="7">
        <v>138</v>
      </c>
      <c r="H92" s="7">
        <f t="shared" ref="H92:I103" si="28">+B92+D92+F92</f>
        <v>1368</v>
      </c>
      <c r="I92" s="7">
        <f t="shared" si="28"/>
        <v>1490</v>
      </c>
      <c r="J92" s="6">
        <f t="shared" ref="J92:J103" si="29">H92+I92</f>
        <v>2858</v>
      </c>
    </row>
    <row r="93" spans="1:10" ht="12.75" x14ac:dyDescent="0.2">
      <c r="A93" s="8" t="s">
        <v>27</v>
      </c>
      <c r="B93" s="7">
        <v>91</v>
      </c>
      <c r="C93" s="7">
        <v>95</v>
      </c>
      <c r="D93" s="7">
        <v>321</v>
      </c>
      <c r="E93" s="7">
        <v>110</v>
      </c>
      <c r="F93" s="7">
        <v>48</v>
      </c>
      <c r="G93" s="7">
        <v>59</v>
      </c>
      <c r="H93" s="7">
        <f t="shared" si="28"/>
        <v>460</v>
      </c>
      <c r="I93" s="7">
        <f t="shared" si="28"/>
        <v>264</v>
      </c>
      <c r="J93" s="6">
        <f t="shared" si="29"/>
        <v>724</v>
      </c>
    </row>
    <row r="94" spans="1:10" ht="12.75" x14ac:dyDescent="0.2">
      <c r="A94" s="8" t="s">
        <v>28</v>
      </c>
      <c r="B94" s="7">
        <v>19</v>
      </c>
      <c r="C94" s="7">
        <v>85</v>
      </c>
      <c r="D94" s="7">
        <v>105</v>
      </c>
      <c r="E94" s="7">
        <v>29</v>
      </c>
      <c r="F94" s="7">
        <v>96</v>
      </c>
      <c r="G94" s="7">
        <v>70</v>
      </c>
      <c r="H94" s="7">
        <f t="shared" si="28"/>
        <v>220</v>
      </c>
      <c r="I94" s="7">
        <f t="shared" si="28"/>
        <v>184</v>
      </c>
      <c r="J94" s="6">
        <f t="shared" si="29"/>
        <v>404</v>
      </c>
    </row>
    <row r="95" spans="1:10" ht="12.75" x14ac:dyDescent="0.2">
      <c r="A95" s="8" t="s">
        <v>29</v>
      </c>
      <c r="B95" s="7">
        <v>3276</v>
      </c>
      <c r="C95" s="7">
        <v>1180</v>
      </c>
      <c r="D95" s="7">
        <v>189</v>
      </c>
      <c r="E95" s="7">
        <v>49</v>
      </c>
      <c r="F95" s="7">
        <v>341</v>
      </c>
      <c r="G95" s="7">
        <v>72</v>
      </c>
      <c r="H95" s="7">
        <f t="shared" si="28"/>
        <v>3806</v>
      </c>
      <c r="I95" s="7">
        <f t="shared" si="28"/>
        <v>1301</v>
      </c>
      <c r="J95" s="6">
        <f t="shared" si="29"/>
        <v>5107</v>
      </c>
    </row>
    <row r="96" spans="1:10" ht="12.75" x14ac:dyDescent="0.2">
      <c r="A96" s="8" t="s">
        <v>30</v>
      </c>
      <c r="B96" s="7">
        <v>150</v>
      </c>
      <c r="C96" s="7">
        <v>35</v>
      </c>
      <c r="D96" s="7">
        <v>1047</v>
      </c>
      <c r="E96" s="7">
        <v>458</v>
      </c>
      <c r="F96" s="7">
        <v>434</v>
      </c>
      <c r="G96" s="7">
        <v>192</v>
      </c>
      <c r="H96" s="7">
        <f t="shared" si="28"/>
        <v>1631</v>
      </c>
      <c r="I96" s="7">
        <f t="shared" si="28"/>
        <v>685</v>
      </c>
      <c r="J96" s="6">
        <f t="shared" si="29"/>
        <v>2316</v>
      </c>
    </row>
    <row r="97" spans="1:10" ht="12.75" x14ac:dyDescent="0.2">
      <c r="A97" s="8" t="s">
        <v>31</v>
      </c>
      <c r="B97" s="7">
        <v>587</v>
      </c>
      <c r="C97" s="7">
        <v>801</v>
      </c>
      <c r="D97" s="7">
        <v>161</v>
      </c>
      <c r="E97" s="7">
        <v>66</v>
      </c>
      <c r="F97" s="7">
        <v>972</v>
      </c>
      <c r="G97" s="7">
        <v>422</v>
      </c>
      <c r="H97" s="7">
        <f t="shared" si="28"/>
        <v>1720</v>
      </c>
      <c r="I97" s="7">
        <f t="shared" si="28"/>
        <v>1289</v>
      </c>
      <c r="J97" s="6">
        <f t="shared" si="29"/>
        <v>3009</v>
      </c>
    </row>
    <row r="98" spans="1:10" ht="12.75" x14ac:dyDescent="0.2">
      <c r="A98" s="8" t="s">
        <v>32</v>
      </c>
      <c r="B98" s="7">
        <v>370</v>
      </c>
      <c r="C98" s="7">
        <v>1019</v>
      </c>
      <c r="D98" s="7">
        <v>886</v>
      </c>
      <c r="E98" s="7">
        <v>536</v>
      </c>
      <c r="F98" s="7">
        <v>510</v>
      </c>
      <c r="G98" s="7">
        <v>201</v>
      </c>
      <c r="H98" s="7">
        <f t="shared" si="28"/>
        <v>1766</v>
      </c>
      <c r="I98" s="7">
        <f t="shared" si="28"/>
        <v>1756</v>
      </c>
      <c r="J98" s="6">
        <f t="shared" si="29"/>
        <v>3522</v>
      </c>
    </row>
    <row r="99" spans="1:10" ht="12.75" x14ac:dyDescent="0.2">
      <c r="A99" s="8" t="s">
        <v>33</v>
      </c>
      <c r="B99" s="7">
        <v>47</v>
      </c>
      <c r="C99" s="7">
        <v>25</v>
      </c>
      <c r="D99" s="7">
        <v>263</v>
      </c>
      <c r="E99" s="7">
        <v>104</v>
      </c>
      <c r="F99" s="7">
        <v>48</v>
      </c>
      <c r="G99" s="7">
        <v>53</v>
      </c>
      <c r="H99" s="7">
        <f t="shared" si="28"/>
        <v>358</v>
      </c>
      <c r="I99" s="7">
        <f t="shared" si="28"/>
        <v>182</v>
      </c>
      <c r="J99" s="6">
        <f t="shared" si="29"/>
        <v>540</v>
      </c>
    </row>
    <row r="100" spans="1:10" ht="12.75" x14ac:dyDescent="0.2">
      <c r="A100" s="8" t="s">
        <v>34</v>
      </c>
      <c r="B100" s="7">
        <v>1375</v>
      </c>
      <c r="C100" s="7">
        <v>423</v>
      </c>
      <c r="D100" s="7">
        <v>102</v>
      </c>
      <c r="E100" s="7">
        <v>45</v>
      </c>
      <c r="F100" s="7">
        <v>105</v>
      </c>
      <c r="G100" s="7">
        <v>72</v>
      </c>
      <c r="H100" s="7">
        <f t="shared" si="28"/>
        <v>1582</v>
      </c>
      <c r="I100" s="7">
        <f t="shared" si="28"/>
        <v>540</v>
      </c>
      <c r="J100" s="6">
        <f t="shared" si="29"/>
        <v>2122</v>
      </c>
    </row>
    <row r="101" spans="1:10" ht="12.75" x14ac:dyDescent="0.2">
      <c r="A101" s="8" t="s">
        <v>35</v>
      </c>
      <c r="B101" s="7">
        <v>3409</v>
      </c>
      <c r="C101" s="7">
        <v>1087</v>
      </c>
      <c r="D101" s="7">
        <v>402</v>
      </c>
      <c r="E101" s="7">
        <v>128</v>
      </c>
      <c r="F101" s="7">
        <v>323</v>
      </c>
      <c r="G101" s="7">
        <v>57</v>
      </c>
      <c r="H101" s="7">
        <f t="shared" si="28"/>
        <v>4134</v>
      </c>
      <c r="I101" s="7">
        <f t="shared" si="28"/>
        <v>1272</v>
      </c>
      <c r="J101" s="6">
        <f t="shared" si="29"/>
        <v>5406</v>
      </c>
    </row>
    <row r="102" spans="1:10" ht="12.75" x14ac:dyDescent="0.2">
      <c r="A102" s="8" t="s">
        <v>36</v>
      </c>
      <c r="B102" s="7">
        <v>115</v>
      </c>
      <c r="C102" s="7">
        <v>55</v>
      </c>
      <c r="D102" s="7">
        <v>815</v>
      </c>
      <c r="E102" s="7">
        <v>298</v>
      </c>
      <c r="F102" s="7">
        <v>428</v>
      </c>
      <c r="G102" s="7">
        <v>172</v>
      </c>
      <c r="H102" s="7">
        <f t="shared" si="28"/>
        <v>1358</v>
      </c>
      <c r="I102" s="7">
        <f t="shared" si="28"/>
        <v>525</v>
      </c>
      <c r="J102" s="6">
        <f t="shared" si="29"/>
        <v>1883</v>
      </c>
    </row>
    <row r="103" spans="1:10" ht="12.75" x14ac:dyDescent="0.2">
      <c r="A103" s="8" t="s">
        <v>37</v>
      </c>
      <c r="B103" s="7">
        <v>795</v>
      </c>
      <c r="C103" s="7">
        <v>939</v>
      </c>
      <c r="D103" s="7">
        <v>159</v>
      </c>
      <c r="E103" s="7">
        <v>62</v>
      </c>
      <c r="F103" s="7">
        <v>997</v>
      </c>
      <c r="G103" s="7">
        <v>430</v>
      </c>
      <c r="H103" s="7">
        <f t="shared" si="28"/>
        <v>1951</v>
      </c>
      <c r="I103" s="7">
        <f t="shared" si="28"/>
        <v>1431</v>
      </c>
      <c r="J103" s="6">
        <f t="shared" si="29"/>
        <v>3382</v>
      </c>
    </row>
    <row r="104" spans="1:10" ht="12.75" x14ac:dyDescent="0.2">
      <c r="A104" s="21" t="s">
        <v>3</v>
      </c>
      <c r="B104" s="6">
        <f>SUM(B92:B103)</f>
        <v>10434</v>
      </c>
      <c r="C104" s="6">
        <f t="shared" ref="C104:J104" si="30">SUM(C92:C103)</f>
        <v>6483</v>
      </c>
      <c r="D104" s="6">
        <f t="shared" si="30"/>
        <v>5142</v>
      </c>
      <c r="E104" s="6">
        <f t="shared" si="30"/>
        <v>2498</v>
      </c>
      <c r="F104" s="6">
        <f t="shared" si="30"/>
        <v>4778</v>
      </c>
      <c r="G104" s="6">
        <f t="shared" si="30"/>
        <v>1938</v>
      </c>
      <c r="H104" s="6">
        <f t="shared" si="30"/>
        <v>20354</v>
      </c>
      <c r="I104" s="6">
        <f t="shared" si="30"/>
        <v>10919</v>
      </c>
      <c r="J104" s="6">
        <f t="shared" si="30"/>
        <v>31273</v>
      </c>
    </row>
    <row r="105" spans="1:10" ht="12.75" x14ac:dyDescent="0.2">
      <c r="A105" s="21" t="s">
        <v>10</v>
      </c>
      <c r="B105" s="7"/>
      <c r="C105" s="7"/>
      <c r="D105" s="7"/>
      <c r="E105" s="7"/>
      <c r="F105" s="7"/>
      <c r="G105" s="7"/>
      <c r="H105" s="7"/>
      <c r="I105" s="7"/>
      <c r="J105" s="6"/>
    </row>
    <row r="106" spans="1:10" ht="12.75" x14ac:dyDescent="0.2">
      <c r="A106" s="8" t="s">
        <v>26</v>
      </c>
      <c r="B106" s="7">
        <v>2237</v>
      </c>
      <c r="C106" s="7">
        <v>1269</v>
      </c>
      <c r="D106" s="7">
        <v>687</v>
      </c>
      <c r="E106" s="7">
        <v>450</v>
      </c>
      <c r="F106" s="7">
        <v>483</v>
      </c>
      <c r="G106" s="7">
        <v>112</v>
      </c>
      <c r="H106" s="7">
        <f t="shared" ref="H106:I117" si="31">+B106+D106+F106</f>
        <v>3407</v>
      </c>
      <c r="I106" s="7">
        <f t="shared" si="31"/>
        <v>1831</v>
      </c>
      <c r="J106" s="6">
        <f t="shared" ref="J106:J117" si="32">H106+I106</f>
        <v>5238</v>
      </c>
    </row>
    <row r="107" spans="1:10" ht="12.75" x14ac:dyDescent="0.2">
      <c r="A107" s="8" t="s">
        <v>27</v>
      </c>
      <c r="B107" s="7">
        <v>39</v>
      </c>
      <c r="C107" s="7">
        <v>74</v>
      </c>
      <c r="D107" s="7">
        <v>456</v>
      </c>
      <c r="E107" s="7">
        <v>173</v>
      </c>
      <c r="F107" s="7">
        <v>45</v>
      </c>
      <c r="G107" s="7">
        <v>50</v>
      </c>
      <c r="H107" s="7">
        <f t="shared" si="31"/>
        <v>540</v>
      </c>
      <c r="I107" s="7">
        <f t="shared" si="31"/>
        <v>297</v>
      </c>
      <c r="J107" s="6">
        <f t="shared" si="32"/>
        <v>837</v>
      </c>
    </row>
    <row r="108" spans="1:10" ht="12.75" x14ac:dyDescent="0.2">
      <c r="A108" s="8" t="s">
        <v>28</v>
      </c>
      <c r="B108" s="7">
        <v>2720</v>
      </c>
      <c r="C108" s="7">
        <v>1013</v>
      </c>
      <c r="D108" s="7">
        <v>105</v>
      </c>
      <c r="E108" s="7">
        <v>44</v>
      </c>
      <c r="F108" s="7">
        <v>130</v>
      </c>
      <c r="G108" s="7">
        <v>80</v>
      </c>
      <c r="H108" s="7">
        <f t="shared" si="31"/>
        <v>2955</v>
      </c>
      <c r="I108" s="7">
        <f t="shared" si="31"/>
        <v>1137</v>
      </c>
      <c r="J108" s="6">
        <f t="shared" si="32"/>
        <v>4092</v>
      </c>
    </row>
    <row r="109" spans="1:10" ht="12.75" x14ac:dyDescent="0.2">
      <c r="A109" s="8" t="s">
        <v>29</v>
      </c>
      <c r="B109" s="7">
        <v>2801</v>
      </c>
      <c r="C109" s="7">
        <v>952</v>
      </c>
      <c r="D109" s="7">
        <v>136</v>
      </c>
      <c r="E109" s="7">
        <v>18</v>
      </c>
      <c r="F109" s="7">
        <v>354</v>
      </c>
      <c r="G109" s="7">
        <v>54</v>
      </c>
      <c r="H109" s="7">
        <f t="shared" si="31"/>
        <v>3291</v>
      </c>
      <c r="I109" s="7">
        <f t="shared" si="31"/>
        <v>1024</v>
      </c>
      <c r="J109" s="6">
        <f t="shared" si="32"/>
        <v>4315</v>
      </c>
    </row>
    <row r="110" spans="1:10" ht="12.75" x14ac:dyDescent="0.2">
      <c r="A110" s="8" t="s">
        <v>30</v>
      </c>
      <c r="B110" s="7">
        <v>2089</v>
      </c>
      <c r="C110" s="7">
        <v>692</v>
      </c>
      <c r="D110" s="7">
        <v>796</v>
      </c>
      <c r="E110" s="7">
        <v>262</v>
      </c>
      <c r="F110" s="7">
        <v>425</v>
      </c>
      <c r="G110" s="7">
        <v>156</v>
      </c>
      <c r="H110" s="7">
        <f t="shared" si="31"/>
        <v>3310</v>
      </c>
      <c r="I110" s="7">
        <f t="shared" si="31"/>
        <v>1110</v>
      </c>
      <c r="J110" s="6">
        <f t="shared" si="32"/>
        <v>4420</v>
      </c>
    </row>
    <row r="111" spans="1:10" ht="12.75" x14ac:dyDescent="0.2">
      <c r="A111" s="8" t="s">
        <v>31</v>
      </c>
      <c r="B111" s="7">
        <v>2137</v>
      </c>
      <c r="C111" s="7">
        <v>1017</v>
      </c>
      <c r="D111" s="7">
        <v>453</v>
      </c>
      <c r="E111" s="7">
        <v>169</v>
      </c>
      <c r="F111" s="7">
        <v>1119</v>
      </c>
      <c r="G111" s="7">
        <v>527</v>
      </c>
      <c r="H111" s="7">
        <f t="shared" si="31"/>
        <v>3709</v>
      </c>
      <c r="I111" s="7">
        <f t="shared" si="31"/>
        <v>1713</v>
      </c>
      <c r="J111" s="6">
        <f t="shared" si="32"/>
        <v>5422</v>
      </c>
    </row>
    <row r="112" spans="1:10" ht="12.75" x14ac:dyDescent="0.2">
      <c r="A112" s="8" t="s">
        <v>32</v>
      </c>
      <c r="B112" s="7">
        <v>2157</v>
      </c>
      <c r="C112" s="7">
        <v>1116</v>
      </c>
      <c r="D112" s="7">
        <v>933</v>
      </c>
      <c r="E112" s="7">
        <v>510</v>
      </c>
      <c r="F112" s="7">
        <v>0</v>
      </c>
      <c r="G112" s="7">
        <v>0</v>
      </c>
      <c r="H112" s="7">
        <f t="shared" si="31"/>
        <v>3090</v>
      </c>
      <c r="I112" s="7">
        <f t="shared" si="31"/>
        <v>1626</v>
      </c>
      <c r="J112" s="6">
        <f t="shared" si="32"/>
        <v>4716</v>
      </c>
    </row>
    <row r="113" spans="1:10" ht="12.75" x14ac:dyDescent="0.2">
      <c r="A113" s="8" t="s">
        <v>33</v>
      </c>
      <c r="B113" s="7">
        <v>90</v>
      </c>
      <c r="C113" s="7">
        <v>157</v>
      </c>
      <c r="D113" s="7">
        <v>272</v>
      </c>
      <c r="E113" s="7">
        <v>97</v>
      </c>
      <c r="F113" s="7">
        <v>293</v>
      </c>
      <c r="G113" s="7">
        <v>85</v>
      </c>
      <c r="H113" s="7">
        <f t="shared" si="31"/>
        <v>655</v>
      </c>
      <c r="I113" s="7">
        <f t="shared" si="31"/>
        <v>339</v>
      </c>
      <c r="J113" s="6">
        <f t="shared" si="32"/>
        <v>994</v>
      </c>
    </row>
    <row r="114" spans="1:10" ht="12.75" x14ac:dyDescent="0.2">
      <c r="A114" s="8" t="s">
        <v>34</v>
      </c>
      <c r="B114" s="7">
        <v>4492</v>
      </c>
      <c r="C114" s="7">
        <v>1363</v>
      </c>
      <c r="D114" s="7">
        <v>102</v>
      </c>
      <c r="E114" s="7">
        <v>41</v>
      </c>
      <c r="F114" s="7">
        <v>166</v>
      </c>
      <c r="G114" s="7">
        <v>110</v>
      </c>
      <c r="H114" s="7">
        <f t="shared" si="31"/>
        <v>4760</v>
      </c>
      <c r="I114" s="7">
        <f t="shared" si="31"/>
        <v>1514</v>
      </c>
      <c r="J114" s="6">
        <f t="shared" si="32"/>
        <v>6274</v>
      </c>
    </row>
    <row r="115" spans="1:10" ht="12.75" x14ac:dyDescent="0.2">
      <c r="A115" s="8" t="s">
        <v>35</v>
      </c>
      <c r="B115" s="7">
        <v>3097</v>
      </c>
      <c r="C115" s="7">
        <v>1022</v>
      </c>
      <c r="D115" s="7">
        <v>363</v>
      </c>
      <c r="E115" s="7">
        <v>102</v>
      </c>
      <c r="F115" s="7">
        <v>288</v>
      </c>
      <c r="G115" s="7">
        <v>46</v>
      </c>
      <c r="H115" s="7">
        <f t="shared" si="31"/>
        <v>3748</v>
      </c>
      <c r="I115" s="7">
        <f t="shared" si="31"/>
        <v>1170</v>
      </c>
      <c r="J115" s="6">
        <f t="shared" si="32"/>
        <v>4918</v>
      </c>
    </row>
    <row r="116" spans="1:10" ht="12.75" x14ac:dyDescent="0.2">
      <c r="A116" s="8" t="s">
        <v>36</v>
      </c>
      <c r="B116" s="7">
        <v>120</v>
      </c>
      <c r="C116" s="7">
        <v>46</v>
      </c>
      <c r="D116" s="7">
        <v>865</v>
      </c>
      <c r="E116" s="7">
        <v>239</v>
      </c>
      <c r="F116" s="7">
        <v>63</v>
      </c>
      <c r="G116" s="7">
        <v>57</v>
      </c>
      <c r="H116" s="7">
        <f t="shared" si="31"/>
        <v>1048</v>
      </c>
      <c r="I116" s="7">
        <f t="shared" si="31"/>
        <v>342</v>
      </c>
      <c r="J116" s="6">
        <f t="shared" si="32"/>
        <v>1390</v>
      </c>
    </row>
    <row r="117" spans="1:10" ht="12.75" x14ac:dyDescent="0.2">
      <c r="A117" s="8" t="s">
        <v>37</v>
      </c>
      <c r="B117" s="7">
        <v>2228</v>
      </c>
      <c r="C117" s="7">
        <v>679</v>
      </c>
      <c r="D117" s="7">
        <v>220</v>
      </c>
      <c r="E117" s="7">
        <v>73</v>
      </c>
      <c r="F117" s="7">
        <v>1672</v>
      </c>
      <c r="G117" s="7">
        <v>594</v>
      </c>
      <c r="H117" s="7">
        <f t="shared" si="31"/>
        <v>4120</v>
      </c>
      <c r="I117" s="7">
        <f t="shared" si="31"/>
        <v>1346</v>
      </c>
      <c r="J117" s="6">
        <f t="shared" si="32"/>
        <v>5466</v>
      </c>
    </row>
    <row r="118" spans="1:10" ht="14.25" customHeight="1" x14ac:dyDescent="0.2">
      <c r="A118" s="21" t="s">
        <v>3</v>
      </c>
      <c r="B118" s="6">
        <f>SUM(B106:B117)</f>
        <v>24207</v>
      </c>
      <c r="C118" s="6">
        <f t="shared" ref="C118:J118" si="33">SUM(C106:C117)</f>
        <v>9400</v>
      </c>
      <c r="D118" s="6">
        <f t="shared" si="33"/>
        <v>5388</v>
      </c>
      <c r="E118" s="6">
        <f t="shared" si="33"/>
        <v>2178</v>
      </c>
      <c r="F118" s="6">
        <f t="shared" si="33"/>
        <v>5038</v>
      </c>
      <c r="G118" s="6">
        <f t="shared" si="33"/>
        <v>1871</v>
      </c>
      <c r="H118" s="6">
        <f t="shared" si="33"/>
        <v>34633</v>
      </c>
      <c r="I118" s="6">
        <f t="shared" si="33"/>
        <v>13449</v>
      </c>
      <c r="J118" s="6">
        <f t="shared" si="33"/>
        <v>48082</v>
      </c>
    </row>
    <row r="119" spans="1:10" ht="14.25" customHeight="1" x14ac:dyDescent="0.2">
      <c r="A119" s="21" t="s">
        <v>11</v>
      </c>
      <c r="B119" s="7"/>
      <c r="C119" s="11"/>
      <c r="D119" s="15"/>
      <c r="E119" s="11"/>
      <c r="F119" s="15"/>
      <c r="G119" s="15"/>
      <c r="H119" s="15"/>
      <c r="I119" s="15"/>
      <c r="J119" s="1"/>
    </row>
    <row r="120" spans="1:10" ht="12.75" x14ac:dyDescent="0.2">
      <c r="A120" s="8" t="s">
        <v>26</v>
      </c>
      <c r="B120" s="7">
        <v>2496</v>
      </c>
      <c r="C120" s="7">
        <v>1512</v>
      </c>
      <c r="D120" s="7">
        <v>921</v>
      </c>
      <c r="E120" s="7">
        <v>464</v>
      </c>
      <c r="F120" s="7">
        <v>464</v>
      </c>
      <c r="G120" s="7">
        <v>101</v>
      </c>
      <c r="H120" s="7">
        <f t="shared" ref="H120:I131" si="34">B120+D120+F120</f>
        <v>3881</v>
      </c>
      <c r="I120" s="7">
        <f t="shared" si="34"/>
        <v>2077</v>
      </c>
      <c r="J120" s="6">
        <f t="shared" ref="J120:J131" si="35">H120+I120</f>
        <v>5958</v>
      </c>
    </row>
    <row r="121" spans="1:10" ht="12.75" x14ac:dyDescent="0.2">
      <c r="A121" s="8" t="s">
        <v>27</v>
      </c>
      <c r="B121" s="7">
        <v>1762</v>
      </c>
      <c r="C121" s="7">
        <v>559</v>
      </c>
      <c r="D121" s="7">
        <v>281</v>
      </c>
      <c r="E121" s="7">
        <v>91</v>
      </c>
      <c r="F121" s="7">
        <v>48</v>
      </c>
      <c r="G121" s="7">
        <v>50</v>
      </c>
      <c r="H121" s="7">
        <f t="shared" si="34"/>
        <v>2091</v>
      </c>
      <c r="I121" s="7">
        <f t="shared" si="34"/>
        <v>700</v>
      </c>
      <c r="J121" s="6">
        <f t="shared" si="35"/>
        <v>2791</v>
      </c>
    </row>
    <row r="122" spans="1:10" ht="12.75" x14ac:dyDescent="0.2">
      <c r="A122" s="8" t="s">
        <v>28</v>
      </c>
      <c r="B122" s="7">
        <v>4436</v>
      </c>
      <c r="C122" s="7">
        <v>1607</v>
      </c>
      <c r="D122" s="7">
        <v>102</v>
      </c>
      <c r="E122" s="7">
        <v>40</v>
      </c>
      <c r="F122" s="7">
        <v>171</v>
      </c>
      <c r="G122" s="7">
        <v>156</v>
      </c>
      <c r="H122" s="7">
        <f t="shared" si="34"/>
        <v>4709</v>
      </c>
      <c r="I122" s="7">
        <f t="shared" si="34"/>
        <v>1803</v>
      </c>
      <c r="J122" s="6">
        <f t="shared" si="35"/>
        <v>6512</v>
      </c>
    </row>
    <row r="123" spans="1:10" ht="12.75" x14ac:dyDescent="0.2">
      <c r="A123" s="8" t="s">
        <v>29</v>
      </c>
      <c r="B123" s="7">
        <v>4276</v>
      </c>
      <c r="C123" s="7">
        <v>1043</v>
      </c>
      <c r="D123" s="7">
        <v>414</v>
      </c>
      <c r="E123" s="7">
        <v>111</v>
      </c>
      <c r="F123" s="7">
        <v>279</v>
      </c>
      <c r="G123" s="7">
        <v>42</v>
      </c>
      <c r="H123" s="7">
        <f t="shared" si="34"/>
        <v>4969</v>
      </c>
      <c r="I123" s="7">
        <f t="shared" si="34"/>
        <v>1196</v>
      </c>
      <c r="J123" s="6">
        <f t="shared" si="35"/>
        <v>6165</v>
      </c>
    </row>
    <row r="124" spans="1:10" ht="12.75" x14ac:dyDescent="0.2">
      <c r="A124" s="8" t="s">
        <v>30</v>
      </c>
      <c r="B124" s="7">
        <v>153</v>
      </c>
      <c r="C124" s="7">
        <v>15</v>
      </c>
      <c r="D124" s="7">
        <v>872</v>
      </c>
      <c r="E124" s="7">
        <v>208</v>
      </c>
      <c r="F124" s="7">
        <v>448</v>
      </c>
      <c r="G124" s="7">
        <v>121</v>
      </c>
      <c r="H124" s="7">
        <f t="shared" si="34"/>
        <v>1473</v>
      </c>
      <c r="I124" s="7">
        <f t="shared" si="34"/>
        <v>344</v>
      </c>
      <c r="J124" s="6">
        <f t="shared" si="35"/>
        <v>1817</v>
      </c>
    </row>
    <row r="125" spans="1:10" ht="12.75" x14ac:dyDescent="0.2">
      <c r="A125" s="8" t="s">
        <v>31</v>
      </c>
      <c r="B125" s="7">
        <v>2687</v>
      </c>
      <c r="C125" s="7">
        <v>1029</v>
      </c>
      <c r="D125" s="7">
        <v>163</v>
      </c>
      <c r="E125" s="7">
        <v>54</v>
      </c>
      <c r="F125" s="7">
        <v>1311</v>
      </c>
      <c r="G125" s="7">
        <v>588</v>
      </c>
      <c r="H125" s="7">
        <f t="shared" si="34"/>
        <v>4161</v>
      </c>
      <c r="I125" s="7">
        <f t="shared" si="34"/>
        <v>1671</v>
      </c>
      <c r="J125" s="6">
        <f t="shared" si="35"/>
        <v>5832</v>
      </c>
    </row>
    <row r="126" spans="1:10" ht="12.75" x14ac:dyDescent="0.2">
      <c r="A126" s="8" t="s">
        <v>32</v>
      </c>
      <c r="B126" s="7">
        <v>2694</v>
      </c>
      <c r="C126" s="7">
        <v>1226</v>
      </c>
      <c r="D126" s="7">
        <v>984</v>
      </c>
      <c r="E126" s="7">
        <v>488</v>
      </c>
      <c r="F126" s="7">
        <v>481</v>
      </c>
      <c r="G126" s="7">
        <v>98</v>
      </c>
      <c r="H126" s="7">
        <f t="shared" si="34"/>
        <v>4159</v>
      </c>
      <c r="I126" s="7">
        <f t="shared" si="34"/>
        <v>1812</v>
      </c>
      <c r="J126" s="6">
        <f t="shared" si="35"/>
        <v>5971</v>
      </c>
    </row>
    <row r="127" spans="1:10" ht="12.75" x14ac:dyDescent="0.2">
      <c r="A127" s="8" t="s">
        <v>33</v>
      </c>
      <c r="B127" s="7">
        <v>1679</v>
      </c>
      <c r="C127" s="7">
        <v>1016</v>
      </c>
      <c r="D127" s="7">
        <v>284</v>
      </c>
      <c r="E127" s="7">
        <v>86</v>
      </c>
      <c r="F127" s="7">
        <v>60</v>
      </c>
      <c r="G127" s="7">
        <v>41</v>
      </c>
      <c r="H127" s="7">
        <f t="shared" si="34"/>
        <v>2023</v>
      </c>
      <c r="I127" s="7">
        <f t="shared" si="34"/>
        <v>1143</v>
      </c>
      <c r="J127" s="6">
        <f t="shared" si="35"/>
        <v>3166</v>
      </c>
    </row>
    <row r="128" spans="1:10" ht="12.75" x14ac:dyDescent="0.2">
      <c r="A128" s="8" t="s">
        <v>34</v>
      </c>
      <c r="B128" s="7">
        <v>4605</v>
      </c>
      <c r="C128" s="7">
        <v>1793</v>
      </c>
      <c r="D128" s="7">
        <v>103</v>
      </c>
      <c r="E128" s="7">
        <v>38</v>
      </c>
      <c r="F128" s="7">
        <v>181</v>
      </c>
      <c r="G128" s="7">
        <v>158</v>
      </c>
      <c r="H128" s="7">
        <f t="shared" si="34"/>
        <v>4889</v>
      </c>
      <c r="I128" s="7">
        <f t="shared" si="34"/>
        <v>1989</v>
      </c>
      <c r="J128" s="6">
        <f t="shared" si="35"/>
        <v>6878</v>
      </c>
    </row>
    <row r="129" spans="1:10" ht="12.75" x14ac:dyDescent="0.2">
      <c r="A129" s="8" t="s">
        <v>35</v>
      </c>
      <c r="B129" s="7">
        <v>4319</v>
      </c>
      <c r="C129" s="7">
        <v>1112</v>
      </c>
      <c r="D129" s="7">
        <v>281</v>
      </c>
      <c r="E129" s="7">
        <v>77</v>
      </c>
      <c r="F129" s="7">
        <v>216</v>
      </c>
      <c r="G129" s="7">
        <v>30</v>
      </c>
      <c r="H129" s="7">
        <f t="shared" si="34"/>
        <v>4816</v>
      </c>
      <c r="I129" s="7">
        <f t="shared" si="34"/>
        <v>1219</v>
      </c>
      <c r="J129" s="6">
        <f t="shared" si="35"/>
        <v>6035</v>
      </c>
    </row>
    <row r="130" spans="1:10" ht="12.75" x14ac:dyDescent="0.2">
      <c r="A130" s="8" t="s">
        <v>36</v>
      </c>
      <c r="B130" s="7">
        <v>123</v>
      </c>
      <c r="C130" s="7">
        <v>9</v>
      </c>
      <c r="D130" s="7">
        <v>918</v>
      </c>
      <c r="E130" s="7">
        <v>192</v>
      </c>
      <c r="F130" s="7">
        <v>64</v>
      </c>
      <c r="G130" s="7">
        <v>52</v>
      </c>
      <c r="H130" s="7">
        <f t="shared" si="34"/>
        <v>1105</v>
      </c>
      <c r="I130" s="7">
        <f t="shared" si="34"/>
        <v>253</v>
      </c>
      <c r="J130" s="6">
        <f t="shared" si="35"/>
        <v>1358</v>
      </c>
    </row>
    <row r="131" spans="1:10" ht="12.75" x14ac:dyDescent="0.2">
      <c r="A131" s="8" t="s">
        <v>37</v>
      </c>
      <c r="B131" s="7">
        <v>3185</v>
      </c>
      <c r="C131" s="7">
        <v>1147</v>
      </c>
      <c r="D131" s="7">
        <v>164</v>
      </c>
      <c r="E131" s="7">
        <v>51</v>
      </c>
      <c r="F131" s="7">
        <v>1718</v>
      </c>
      <c r="G131" s="7">
        <v>609</v>
      </c>
      <c r="H131" s="7">
        <f t="shared" si="34"/>
        <v>5067</v>
      </c>
      <c r="I131" s="7">
        <f t="shared" si="34"/>
        <v>1807</v>
      </c>
      <c r="J131" s="6">
        <f t="shared" si="35"/>
        <v>6874</v>
      </c>
    </row>
    <row r="132" spans="1:10" ht="12.75" x14ac:dyDescent="0.2">
      <c r="A132" s="21" t="s">
        <v>3</v>
      </c>
      <c r="B132" s="6">
        <f>SUM(B120:B131)</f>
        <v>32415</v>
      </c>
      <c r="C132" s="6">
        <f t="shared" ref="C132:J132" si="36">SUM(C120:C131)</f>
        <v>12068</v>
      </c>
      <c r="D132" s="6">
        <f t="shared" si="36"/>
        <v>5487</v>
      </c>
      <c r="E132" s="6">
        <f t="shared" si="36"/>
        <v>1900</v>
      </c>
      <c r="F132" s="6">
        <f t="shared" si="36"/>
        <v>5441</v>
      </c>
      <c r="G132" s="6">
        <f t="shared" si="36"/>
        <v>2046</v>
      </c>
      <c r="H132" s="6">
        <f t="shared" si="36"/>
        <v>43343</v>
      </c>
      <c r="I132" s="6">
        <f t="shared" si="36"/>
        <v>16014</v>
      </c>
      <c r="J132" s="6">
        <f t="shared" si="36"/>
        <v>59357</v>
      </c>
    </row>
    <row r="133" spans="1:10" ht="12.75" x14ac:dyDescent="0.2">
      <c r="A133" s="21" t="s">
        <v>12</v>
      </c>
      <c r="B133" s="7"/>
      <c r="C133" s="7"/>
      <c r="D133" s="7"/>
      <c r="E133" s="7"/>
      <c r="F133" s="7"/>
      <c r="G133" s="7"/>
      <c r="H133" s="7"/>
      <c r="I133" s="7"/>
      <c r="J133" s="6"/>
    </row>
    <row r="134" spans="1:10" ht="12.75" x14ac:dyDescent="0.2">
      <c r="A134" s="8" t="s">
        <v>26</v>
      </c>
      <c r="B134" s="7">
        <v>4323</v>
      </c>
      <c r="C134" s="7">
        <v>1360</v>
      </c>
      <c r="D134" s="7">
        <v>936</v>
      </c>
      <c r="E134" s="7">
        <v>422</v>
      </c>
      <c r="F134" s="7">
        <f>219+211</f>
        <v>430</v>
      </c>
      <c r="G134" s="7">
        <f>28+54</f>
        <v>82</v>
      </c>
      <c r="H134" s="7">
        <f t="shared" ref="H134:I145" si="37">B134+D134+F134</f>
        <v>5689</v>
      </c>
      <c r="I134" s="7">
        <f t="shared" si="37"/>
        <v>1864</v>
      </c>
      <c r="J134" s="6">
        <f t="shared" ref="J134:J145" si="38">H134+I134</f>
        <v>7553</v>
      </c>
    </row>
    <row r="135" spans="1:10" ht="12.75" x14ac:dyDescent="0.2">
      <c r="A135" s="8" t="s">
        <v>27</v>
      </c>
      <c r="B135" s="7">
        <v>161</v>
      </c>
      <c r="C135" s="7">
        <v>700</v>
      </c>
      <c r="D135" s="7">
        <v>282</v>
      </c>
      <c r="E135" s="7">
        <v>211</v>
      </c>
      <c r="F135" s="7">
        <v>34</v>
      </c>
      <c r="G135" s="7">
        <v>34</v>
      </c>
      <c r="H135" s="7">
        <f t="shared" si="37"/>
        <v>477</v>
      </c>
      <c r="I135" s="7">
        <f t="shared" si="37"/>
        <v>945</v>
      </c>
      <c r="J135" s="6">
        <f t="shared" si="38"/>
        <v>1422</v>
      </c>
    </row>
    <row r="136" spans="1:10" ht="12.75" x14ac:dyDescent="0.2">
      <c r="A136" s="8" t="s">
        <v>28</v>
      </c>
      <c r="B136" s="7">
        <v>4548</v>
      </c>
      <c r="C136" s="7">
        <v>1469</v>
      </c>
      <c r="D136" s="7">
        <v>103</v>
      </c>
      <c r="E136" s="7">
        <v>147</v>
      </c>
      <c r="F136" s="7">
        <v>181</v>
      </c>
      <c r="G136" s="7">
        <f>180+2</f>
        <v>182</v>
      </c>
      <c r="H136" s="7">
        <f t="shared" si="37"/>
        <v>4832</v>
      </c>
      <c r="I136" s="7">
        <f t="shared" si="37"/>
        <v>1798</v>
      </c>
      <c r="J136" s="6">
        <f t="shared" si="38"/>
        <v>6630</v>
      </c>
    </row>
    <row r="137" spans="1:10" ht="12.75" x14ac:dyDescent="0.2">
      <c r="A137" s="8" t="s">
        <v>29</v>
      </c>
      <c r="B137" s="7">
        <v>4181</v>
      </c>
      <c r="C137" s="7">
        <v>968</v>
      </c>
      <c r="D137" s="7">
        <v>305</v>
      </c>
      <c r="E137" s="7">
        <v>85</v>
      </c>
      <c r="F137" s="7">
        <v>260</v>
      </c>
      <c r="G137" s="7">
        <v>27</v>
      </c>
      <c r="H137" s="7">
        <f t="shared" si="37"/>
        <v>4746</v>
      </c>
      <c r="I137" s="7">
        <f t="shared" si="37"/>
        <v>1080</v>
      </c>
      <c r="J137" s="6">
        <f t="shared" si="38"/>
        <v>5826</v>
      </c>
    </row>
    <row r="138" spans="1:10" ht="12.75" x14ac:dyDescent="0.2">
      <c r="A138" s="8" t="s">
        <v>30</v>
      </c>
      <c r="B138" s="7">
        <v>108</v>
      </c>
      <c r="C138" s="7">
        <v>276</v>
      </c>
      <c r="D138" s="7">
        <v>901</v>
      </c>
      <c r="E138" s="7">
        <v>159</v>
      </c>
      <c r="F138" s="7">
        <v>437</v>
      </c>
      <c r="G138" s="7">
        <f>79+1</f>
        <v>80</v>
      </c>
      <c r="H138" s="7">
        <f t="shared" si="37"/>
        <v>1446</v>
      </c>
      <c r="I138" s="7">
        <f t="shared" si="37"/>
        <v>515</v>
      </c>
      <c r="J138" s="6">
        <f t="shared" si="38"/>
        <v>1961</v>
      </c>
    </row>
    <row r="139" spans="1:10" ht="12.75" x14ac:dyDescent="0.2">
      <c r="A139" s="8" t="s">
        <v>31</v>
      </c>
      <c r="B139" s="7">
        <v>3044</v>
      </c>
      <c r="C139" s="7">
        <v>886</v>
      </c>
      <c r="D139" s="7">
        <v>165</v>
      </c>
      <c r="E139" s="7">
        <v>191</v>
      </c>
      <c r="F139" s="7">
        <f>559+154+625</f>
        <v>1338</v>
      </c>
      <c r="G139" s="7">
        <f>307+11+79+143</f>
        <v>540</v>
      </c>
      <c r="H139" s="7">
        <f t="shared" si="37"/>
        <v>4547</v>
      </c>
      <c r="I139" s="7">
        <f t="shared" si="37"/>
        <v>1617</v>
      </c>
      <c r="J139" s="6">
        <f t="shared" si="38"/>
        <v>6164</v>
      </c>
    </row>
    <row r="140" spans="1:10" ht="12.75" x14ac:dyDescent="0.2">
      <c r="A140" s="8" t="s">
        <v>32</v>
      </c>
      <c r="B140" s="7">
        <v>3925</v>
      </c>
      <c r="C140" s="7">
        <v>1574</v>
      </c>
      <c r="D140" s="7">
        <v>902</v>
      </c>
      <c r="E140" s="7">
        <v>361</v>
      </c>
      <c r="F140" s="7">
        <f>210+209</f>
        <v>419</v>
      </c>
      <c r="G140" s="7">
        <f>20+45</f>
        <v>65</v>
      </c>
      <c r="H140" s="7">
        <f t="shared" si="37"/>
        <v>5246</v>
      </c>
      <c r="I140" s="7">
        <f t="shared" si="37"/>
        <v>2000</v>
      </c>
      <c r="J140" s="6">
        <f t="shared" si="38"/>
        <v>7246</v>
      </c>
    </row>
    <row r="141" spans="1:10" ht="12.75" x14ac:dyDescent="0.2">
      <c r="A141" s="8" t="s">
        <v>33</v>
      </c>
      <c r="B141" s="7">
        <v>237</v>
      </c>
      <c r="C141" s="7">
        <v>713</v>
      </c>
      <c r="D141" s="7">
        <v>292</v>
      </c>
      <c r="E141" s="7">
        <v>184</v>
      </c>
      <c r="F141" s="7">
        <v>47</v>
      </c>
      <c r="G141" s="7">
        <v>45</v>
      </c>
      <c r="H141" s="7">
        <f t="shared" si="37"/>
        <v>576</v>
      </c>
      <c r="I141" s="7">
        <f t="shared" si="37"/>
        <v>942</v>
      </c>
      <c r="J141" s="6">
        <f t="shared" si="38"/>
        <v>1518</v>
      </c>
    </row>
    <row r="142" spans="1:10" ht="12.75" x14ac:dyDescent="0.2">
      <c r="A142" s="8" t="s">
        <v>34</v>
      </c>
      <c r="B142" s="7">
        <v>4612</v>
      </c>
      <c r="C142" s="7">
        <f>1314+15</f>
        <v>1329</v>
      </c>
      <c r="D142" s="7">
        <v>103</v>
      </c>
      <c r="E142" s="7">
        <v>164</v>
      </c>
      <c r="F142" s="7">
        <v>182</v>
      </c>
      <c r="G142" s="7">
        <f>174+2</f>
        <v>176</v>
      </c>
      <c r="H142" s="7">
        <f t="shared" si="37"/>
        <v>4897</v>
      </c>
      <c r="I142" s="7">
        <f t="shared" si="37"/>
        <v>1669</v>
      </c>
      <c r="J142" s="6">
        <f t="shared" si="38"/>
        <v>6566</v>
      </c>
    </row>
    <row r="143" spans="1:10" ht="12.75" x14ac:dyDescent="0.2">
      <c r="A143" s="8" t="s">
        <v>35</v>
      </c>
      <c r="B143" s="7">
        <v>4167</v>
      </c>
      <c r="C143" s="7">
        <v>935</v>
      </c>
      <c r="D143" s="7">
        <v>311</v>
      </c>
      <c r="E143" s="7">
        <v>74</v>
      </c>
      <c r="F143" s="7">
        <v>212</v>
      </c>
      <c r="G143" s="7">
        <v>22</v>
      </c>
      <c r="H143" s="7">
        <f t="shared" si="37"/>
        <v>4690</v>
      </c>
      <c r="I143" s="7">
        <f t="shared" si="37"/>
        <v>1031</v>
      </c>
      <c r="J143" s="6">
        <f t="shared" si="38"/>
        <v>5721</v>
      </c>
    </row>
    <row r="144" spans="1:10" ht="12.75" x14ac:dyDescent="0.2">
      <c r="A144" s="8" t="s">
        <v>36</v>
      </c>
      <c r="B144" s="7">
        <v>111</v>
      </c>
      <c r="C144" s="7">
        <f>133+13</f>
        <v>146</v>
      </c>
      <c r="D144" s="7">
        <v>927</v>
      </c>
      <c r="E144" s="7">
        <v>104</v>
      </c>
      <c r="F144" s="7">
        <v>484</v>
      </c>
      <c r="G144" s="7">
        <v>67</v>
      </c>
      <c r="H144" s="7">
        <f t="shared" si="37"/>
        <v>1522</v>
      </c>
      <c r="I144" s="7">
        <f t="shared" si="37"/>
        <v>317</v>
      </c>
      <c r="J144" s="6">
        <f t="shared" si="38"/>
        <v>1839</v>
      </c>
    </row>
    <row r="145" spans="1:10" ht="12.75" x14ac:dyDescent="0.2">
      <c r="A145" s="8" t="s">
        <v>37</v>
      </c>
      <c r="B145" s="7">
        <v>3108</v>
      </c>
      <c r="C145" s="7">
        <v>1850</v>
      </c>
      <c r="D145" s="7">
        <v>167</v>
      </c>
      <c r="E145" s="7">
        <v>236</v>
      </c>
      <c r="F145" s="7">
        <f>468+156+628</f>
        <v>1252</v>
      </c>
      <c r="G145" s="7">
        <f>178+77+127</f>
        <v>382</v>
      </c>
      <c r="H145" s="7">
        <f t="shared" si="37"/>
        <v>4527</v>
      </c>
      <c r="I145" s="7">
        <f t="shared" si="37"/>
        <v>2468</v>
      </c>
      <c r="J145" s="6">
        <f t="shared" si="38"/>
        <v>6995</v>
      </c>
    </row>
    <row r="146" spans="1:10" ht="12.75" x14ac:dyDescent="0.2">
      <c r="A146" s="21" t="s">
        <v>3</v>
      </c>
      <c r="B146" s="6">
        <f>SUM(B134:B145)</f>
        <v>32525</v>
      </c>
      <c r="C146" s="6">
        <f t="shared" ref="C146:J146" si="39">SUM(C134:C145)</f>
        <v>12206</v>
      </c>
      <c r="D146" s="6">
        <f t="shared" si="39"/>
        <v>5394</v>
      </c>
      <c r="E146" s="6">
        <f t="shared" si="39"/>
        <v>2338</v>
      </c>
      <c r="F146" s="6">
        <f t="shared" si="39"/>
        <v>5276</v>
      </c>
      <c r="G146" s="6">
        <f t="shared" si="39"/>
        <v>1702</v>
      </c>
      <c r="H146" s="6">
        <f t="shared" si="39"/>
        <v>43195</v>
      </c>
      <c r="I146" s="6">
        <f t="shared" si="39"/>
        <v>16246</v>
      </c>
      <c r="J146" s="6">
        <f t="shared" si="39"/>
        <v>59441</v>
      </c>
    </row>
    <row r="147" spans="1:10" ht="14.25" customHeight="1" x14ac:dyDescent="0.2">
      <c r="A147" s="21" t="s">
        <v>13</v>
      </c>
      <c r="B147" s="7"/>
      <c r="C147" s="7"/>
      <c r="D147" s="7"/>
      <c r="E147" s="7"/>
      <c r="F147" s="7"/>
      <c r="G147" s="7"/>
      <c r="H147" s="7"/>
      <c r="I147" s="7"/>
      <c r="J147" s="6"/>
    </row>
    <row r="148" spans="1:10" ht="12.75" x14ac:dyDescent="0.2">
      <c r="A148" s="8" t="s">
        <v>26</v>
      </c>
      <c r="B148" s="7">
        <v>3393</v>
      </c>
      <c r="C148" s="7">
        <f>1566+32</f>
        <v>1598</v>
      </c>
      <c r="D148" s="7">
        <v>832</v>
      </c>
      <c r="E148" s="7">
        <v>356</v>
      </c>
      <c r="F148" s="7">
        <v>312</v>
      </c>
      <c r="G148" s="7">
        <v>1574</v>
      </c>
      <c r="H148" s="7">
        <f t="shared" ref="H148:I159" si="40">B148+D148+F148</f>
        <v>4537</v>
      </c>
      <c r="I148" s="7">
        <f t="shared" si="40"/>
        <v>3528</v>
      </c>
      <c r="J148" s="6">
        <f t="shared" ref="J148:J159" si="41">H148+I148</f>
        <v>8065</v>
      </c>
    </row>
    <row r="149" spans="1:10" ht="12.75" x14ac:dyDescent="0.2">
      <c r="A149" s="8" t="s">
        <v>27</v>
      </c>
      <c r="B149" s="7">
        <v>847</v>
      </c>
      <c r="C149" s="7">
        <v>118</v>
      </c>
      <c r="D149" s="7">
        <v>366</v>
      </c>
      <c r="E149" s="7">
        <v>228</v>
      </c>
      <c r="F149" s="7">
        <v>49</v>
      </c>
      <c r="G149" s="7">
        <v>42</v>
      </c>
      <c r="H149" s="7">
        <f t="shared" si="40"/>
        <v>1262</v>
      </c>
      <c r="I149" s="7">
        <f t="shared" si="40"/>
        <v>388</v>
      </c>
      <c r="J149" s="6">
        <f t="shared" si="41"/>
        <v>1650</v>
      </c>
    </row>
    <row r="150" spans="1:10" ht="12.75" x14ac:dyDescent="0.2">
      <c r="A150" s="8" t="s">
        <v>28</v>
      </c>
      <c r="B150" s="7">
        <v>4543</v>
      </c>
      <c r="C150" s="7">
        <v>1167</v>
      </c>
      <c r="D150" s="7">
        <v>103</v>
      </c>
      <c r="E150" s="7">
        <v>96</v>
      </c>
      <c r="F150" s="7">
        <v>148</v>
      </c>
      <c r="G150" s="7">
        <f>155+1</f>
        <v>156</v>
      </c>
      <c r="H150" s="7">
        <f t="shared" si="40"/>
        <v>4794</v>
      </c>
      <c r="I150" s="7">
        <f t="shared" si="40"/>
        <v>1419</v>
      </c>
      <c r="J150" s="6">
        <f t="shared" si="41"/>
        <v>6213</v>
      </c>
    </row>
    <row r="151" spans="1:10" ht="12.75" x14ac:dyDescent="0.2">
      <c r="A151" s="8" t="s">
        <v>29</v>
      </c>
      <c r="B151" s="7">
        <v>4372</v>
      </c>
      <c r="C151" s="7">
        <v>692</v>
      </c>
      <c r="D151" s="7">
        <v>316</v>
      </c>
      <c r="E151" s="7">
        <v>64</v>
      </c>
      <c r="F151" s="7">
        <v>155</v>
      </c>
      <c r="G151" s="7">
        <v>16</v>
      </c>
      <c r="H151" s="7">
        <f t="shared" si="40"/>
        <v>4843</v>
      </c>
      <c r="I151" s="7">
        <f t="shared" si="40"/>
        <v>772</v>
      </c>
      <c r="J151" s="6">
        <f t="shared" si="41"/>
        <v>5615</v>
      </c>
    </row>
    <row r="152" spans="1:10" ht="12.75" x14ac:dyDescent="0.2">
      <c r="A152" s="8" t="s">
        <v>30</v>
      </c>
      <c r="B152" s="7">
        <v>111</v>
      </c>
      <c r="C152" s="7">
        <v>251</v>
      </c>
      <c r="D152" s="7">
        <v>272</v>
      </c>
      <c r="E152" s="7">
        <v>74</v>
      </c>
      <c r="F152" s="7">
        <v>61</v>
      </c>
      <c r="G152" s="7">
        <v>44</v>
      </c>
      <c r="H152" s="7">
        <f t="shared" si="40"/>
        <v>444</v>
      </c>
      <c r="I152" s="7">
        <f t="shared" si="40"/>
        <v>369</v>
      </c>
      <c r="J152" s="6">
        <f t="shared" si="41"/>
        <v>813</v>
      </c>
    </row>
    <row r="153" spans="1:10" ht="12.75" x14ac:dyDescent="0.2">
      <c r="A153" s="8" t="s">
        <v>31</v>
      </c>
      <c r="B153" s="7">
        <v>2817</v>
      </c>
      <c r="C153" s="7">
        <v>2289</v>
      </c>
      <c r="D153" s="7">
        <v>519</v>
      </c>
      <c r="E153" s="7">
        <v>327</v>
      </c>
      <c r="F153" s="7">
        <v>1070</v>
      </c>
      <c r="G153" s="7">
        <f>277+185+9</f>
        <v>471</v>
      </c>
      <c r="H153" s="7">
        <f t="shared" si="40"/>
        <v>4406</v>
      </c>
      <c r="I153" s="7">
        <f t="shared" si="40"/>
        <v>3087</v>
      </c>
      <c r="J153" s="6">
        <f t="shared" si="41"/>
        <v>7493</v>
      </c>
    </row>
    <row r="154" spans="1:10" ht="12.75" x14ac:dyDescent="0.2">
      <c r="A154" s="8" t="s">
        <v>32</v>
      </c>
      <c r="B154" s="7">
        <v>5099</v>
      </c>
      <c r="C154" s="7">
        <f>1394+1</f>
        <v>1395</v>
      </c>
      <c r="D154" s="7">
        <v>853</v>
      </c>
      <c r="E154" s="7">
        <v>267</v>
      </c>
      <c r="F154" s="7">
        <v>109</v>
      </c>
      <c r="G154" s="7">
        <f>1418+62</f>
        <v>1480</v>
      </c>
      <c r="H154" s="7">
        <f t="shared" si="40"/>
        <v>6061</v>
      </c>
      <c r="I154" s="7">
        <f t="shared" si="40"/>
        <v>3142</v>
      </c>
      <c r="J154" s="6">
        <f t="shared" si="41"/>
        <v>9203</v>
      </c>
    </row>
    <row r="155" spans="1:10" ht="12.75" x14ac:dyDescent="0.2">
      <c r="A155" s="8" t="s">
        <v>33</v>
      </c>
      <c r="B155" s="7">
        <v>242</v>
      </c>
      <c r="C155" s="7">
        <v>1003</v>
      </c>
      <c r="D155" s="7">
        <v>277</v>
      </c>
      <c r="E155" s="7">
        <v>250</v>
      </c>
      <c r="F155" s="7">
        <v>47</v>
      </c>
      <c r="G155" s="7">
        <v>40</v>
      </c>
      <c r="H155" s="7">
        <f t="shared" si="40"/>
        <v>566</v>
      </c>
      <c r="I155" s="7">
        <f t="shared" si="40"/>
        <v>1293</v>
      </c>
      <c r="J155" s="6">
        <f t="shared" si="41"/>
        <v>1859</v>
      </c>
    </row>
    <row r="156" spans="1:10" ht="12.75" x14ac:dyDescent="0.2">
      <c r="A156" s="8" t="s">
        <v>34</v>
      </c>
      <c r="B156" s="7">
        <v>3397</v>
      </c>
      <c r="C156" s="7">
        <v>833</v>
      </c>
      <c r="D156" s="7">
        <v>332</v>
      </c>
      <c r="E156" s="7">
        <v>568</v>
      </c>
      <c r="F156" s="7">
        <v>183</v>
      </c>
      <c r="G156" s="7">
        <v>153</v>
      </c>
      <c r="H156" s="7">
        <f t="shared" si="40"/>
        <v>3912</v>
      </c>
      <c r="I156" s="7">
        <f t="shared" si="40"/>
        <v>1554</v>
      </c>
      <c r="J156" s="6">
        <f t="shared" si="41"/>
        <v>5466</v>
      </c>
    </row>
    <row r="157" spans="1:10" ht="12.75" x14ac:dyDescent="0.2">
      <c r="A157" s="8" t="s">
        <v>35</v>
      </c>
      <c r="B157" s="7">
        <v>4910</v>
      </c>
      <c r="C157" s="7">
        <f>858+1</f>
        <v>859</v>
      </c>
      <c r="D157" s="7">
        <v>326</v>
      </c>
      <c r="E157" s="7">
        <v>99</v>
      </c>
      <c r="F157" s="7">
        <v>123</v>
      </c>
      <c r="G157" s="7">
        <v>89</v>
      </c>
      <c r="H157" s="7">
        <f t="shared" si="40"/>
        <v>5359</v>
      </c>
      <c r="I157" s="7">
        <f t="shared" si="40"/>
        <v>1047</v>
      </c>
      <c r="J157" s="6">
        <f t="shared" si="41"/>
        <v>6406</v>
      </c>
    </row>
    <row r="158" spans="1:10" ht="12.75" x14ac:dyDescent="0.2">
      <c r="A158" s="8" t="s">
        <v>36</v>
      </c>
      <c r="B158" s="7">
        <v>498</v>
      </c>
      <c r="C158" s="7">
        <f>325+13</f>
        <v>338</v>
      </c>
      <c r="D158" s="7">
        <v>287</v>
      </c>
      <c r="E158" s="7">
        <v>62</v>
      </c>
      <c r="F158" s="7">
        <v>49</v>
      </c>
      <c r="G158" s="7">
        <v>42</v>
      </c>
      <c r="H158" s="7">
        <f t="shared" si="40"/>
        <v>834</v>
      </c>
      <c r="I158" s="7">
        <f t="shared" si="40"/>
        <v>442</v>
      </c>
      <c r="J158" s="6">
        <f t="shared" si="41"/>
        <v>1276</v>
      </c>
    </row>
    <row r="159" spans="1:10" ht="12.75" x14ac:dyDescent="0.2">
      <c r="A159" s="8" t="s">
        <v>37</v>
      </c>
      <c r="B159" s="7">
        <v>2893</v>
      </c>
      <c r="C159" s="7">
        <v>2227</v>
      </c>
      <c r="D159" s="7">
        <v>406</v>
      </c>
      <c r="E159" s="7">
        <v>589</v>
      </c>
      <c r="F159" s="7">
        <v>973</v>
      </c>
      <c r="G159" s="7">
        <v>342</v>
      </c>
      <c r="H159" s="7">
        <f t="shared" si="40"/>
        <v>4272</v>
      </c>
      <c r="I159" s="7">
        <f t="shared" si="40"/>
        <v>3158</v>
      </c>
      <c r="J159" s="6">
        <f t="shared" si="41"/>
        <v>7430</v>
      </c>
    </row>
    <row r="160" spans="1:10" ht="12.75" x14ac:dyDescent="0.2">
      <c r="A160" s="21" t="s">
        <v>3</v>
      </c>
      <c r="B160" s="6">
        <f>SUM(B148:B159)</f>
        <v>33122</v>
      </c>
      <c r="C160" s="6">
        <f t="shared" ref="C160:J160" si="42">SUM(C148:C159)</f>
        <v>12770</v>
      </c>
      <c r="D160" s="6">
        <f t="shared" si="42"/>
        <v>4889</v>
      </c>
      <c r="E160" s="6">
        <f t="shared" si="42"/>
        <v>2980</v>
      </c>
      <c r="F160" s="6">
        <f t="shared" si="42"/>
        <v>3279</v>
      </c>
      <c r="G160" s="6">
        <f t="shared" si="42"/>
        <v>4449</v>
      </c>
      <c r="H160" s="6">
        <f t="shared" si="42"/>
        <v>41290</v>
      </c>
      <c r="I160" s="6">
        <f t="shared" si="42"/>
        <v>20199</v>
      </c>
      <c r="J160" s="6">
        <f t="shared" si="42"/>
        <v>61489</v>
      </c>
    </row>
    <row r="161" spans="1:10" ht="12.75" x14ac:dyDescent="0.2">
      <c r="A161" s="21" t="s">
        <v>14</v>
      </c>
      <c r="B161" s="7"/>
      <c r="C161" s="7"/>
      <c r="D161" s="7"/>
      <c r="E161" s="7"/>
      <c r="F161" s="7"/>
      <c r="G161" s="7"/>
      <c r="H161" s="7"/>
      <c r="I161" s="7"/>
      <c r="J161" s="6"/>
    </row>
    <row r="162" spans="1:10" ht="12.75" x14ac:dyDescent="0.2">
      <c r="A162" s="8" t="s">
        <v>26</v>
      </c>
      <c r="B162" s="7">
        <v>3445</v>
      </c>
      <c r="C162" s="7">
        <f>1169+5</f>
        <v>1174</v>
      </c>
      <c r="D162" s="7">
        <v>841</v>
      </c>
      <c r="E162" s="7">
        <v>391</v>
      </c>
      <c r="F162" s="7">
        <v>300</v>
      </c>
      <c r="G162" s="7">
        <f>1566+25</f>
        <v>1591</v>
      </c>
      <c r="H162" s="7">
        <f t="shared" ref="H162:I173" si="43">B162+D162+F162</f>
        <v>4586</v>
      </c>
      <c r="I162" s="7">
        <f t="shared" si="43"/>
        <v>3156</v>
      </c>
      <c r="J162" s="6">
        <f t="shared" ref="J162:J173" si="44">H162+I162</f>
        <v>7742</v>
      </c>
    </row>
    <row r="163" spans="1:10" ht="12.75" x14ac:dyDescent="0.2">
      <c r="A163" s="8" t="s">
        <v>27</v>
      </c>
      <c r="B163" s="7">
        <v>1091</v>
      </c>
      <c r="C163" s="7">
        <v>1292</v>
      </c>
      <c r="D163" s="7">
        <v>288</v>
      </c>
      <c r="E163" s="7">
        <v>421</v>
      </c>
      <c r="F163" s="7">
        <v>47</v>
      </c>
      <c r="G163" s="7">
        <v>39</v>
      </c>
      <c r="H163" s="7">
        <f t="shared" si="43"/>
        <v>1426</v>
      </c>
      <c r="I163" s="7">
        <f t="shared" si="43"/>
        <v>1752</v>
      </c>
      <c r="J163" s="6">
        <f t="shared" si="44"/>
        <v>3178</v>
      </c>
    </row>
    <row r="164" spans="1:10" ht="12.75" x14ac:dyDescent="0.2">
      <c r="A164" s="8" t="s">
        <v>28</v>
      </c>
      <c r="B164" s="7">
        <v>3912</v>
      </c>
      <c r="C164" s="7">
        <v>947</v>
      </c>
      <c r="D164" s="7">
        <v>279</v>
      </c>
      <c r="E164" s="7">
        <v>361</v>
      </c>
      <c r="F164" s="7">
        <v>185</v>
      </c>
      <c r="G164" s="7">
        <v>336</v>
      </c>
      <c r="H164" s="7">
        <f t="shared" si="43"/>
        <v>4376</v>
      </c>
      <c r="I164" s="7">
        <f t="shared" si="43"/>
        <v>1644</v>
      </c>
      <c r="J164" s="6">
        <f t="shared" si="44"/>
        <v>6020</v>
      </c>
    </row>
    <row r="165" spans="1:10" ht="12.75" x14ac:dyDescent="0.2">
      <c r="A165" s="8" t="s">
        <v>29</v>
      </c>
      <c r="B165" s="7">
        <v>3684</v>
      </c>
      <c r="C165" s="7">
        <v>1679</v>
      </c>
      <c r="D165" s="7">
        <v>326</v>
      </c>
      <c r="E165" s="7">
        <v>415</v>
      </c>
      <c r="F165" s="7">
        <v>106</v>
      </c>
      <c r="G165" s="7">
        <v>15</v>
      </c>
      <c r="H165" s="7">
        <f t="shared" si="43"/>
        <v>4116</v>
      </c>
      <c r="I165" s="7">
        <f t="shared" si="43"/>
        <v>2109</v>
      </c>
      <c r="J165" s="6">
        <f t="shared" si="44"/>
        <v>6225</v>
      </c>
    </row>
    <row r="166" spans="1:10" ht="12.75" x14ac:dyDescent="0.2">
      <c r="A166" s="8" t="s">
        <v>30</v>
      </c>
      <c r="B166" s="7">
        <v>499</v>
      </c>
      <c r="C166" s="7">
        <v>288</v>
      </c>
      <c r="D166" s="7">
        <v>288</v>
      </c>
      <c r="E166" s="7">
        <v>155</v>
      </c>
      <c r="F166" s="7">
        <v>61</v>
      </c>
      <c r="G166" s="7">
        <v>40</v>
      </c>
      <c r="H166" s="7">
        <f t="shared" si="43"/>
        <v>848</v>
      </c>
      <c r="I166" s="7">
        <f t="shared" si="43"/>
        <v>483</v>
      </c>
      <c r="J166" s="6">
        <f t="shared" si="44"/>
        <v>1331</v>
      </c>
    </row>
    <row r="167" spans="1:10" ht="12.75" x14ac:dyDescent="0.2">
      <c r="A167" s="8" t="s">
        <v>31</v>
      </c>
      <c r="B167" s="7">
        <v>3410</v>
      </c>
      <c r="C167" s="7">
        <v>2205</v>
      </c>
      <c r="D167" s="7">
        <v>356</v>
      </c>
      <c r="E167" s="7">
        <v>609</v>
      </c>
      <c r="F167" s="7">
        <v>972</v>
      </c>
      <c r="G167" s="7">
        <v>319</v>
      </c>
      <c r="H167" s="7">
        <f t="shared" si="43"/>
        <v>4738</v>
      </c>
      <c r="I167" s="7">
        <f t="shared" si="43"/>
        <v>3133</v>
      </c>
      <c r="J167" s="6">
        <f t="shared" si="44"/>
        <v>7871</v>
      </c>
    </row>
    <row r="168" spans="1:10" ht="12.75" x14ac:dyDescent="0.2">
      <c r="A168" s="8" t="s">
        <v>32</v>
      </c>
      <c r="B168" s="7">
        <v>4259</v>
      </c>
      <c r="C168" s="7">
        <v>1092</v>
      </c>
      <c r="D168" s="7">
        <v>1069</v>
      </c>
      <c r="E168" s="7">
        <v>292</v>
      </c>
      <c r="F168" s="7">
        <f>204+192</f>
        <v>396</v>
      </c>
      <c r="G168" s="7">
        <f>1660+21+7</f>
        <v>1688</v>
      </c>
      <c r="H168" s="7">
        <f t="shared" si="43"/>
        <v>5724</v>
      </c>
      <c r="I168" s="7">
        <f t="shared" si="43"/>
        <v>3072</v>
      </c>
      <c r="J168" s="6">
        <f t="shared" si="44"/>
        <v>8796</v>
      </c>
    </row>
    <row r="169" spans="1:10" ht="12.75" x14ac:dyDescent="0.2">
      <c r="A169" s="8" t="s">
        <v>33</v>
      </c>
      <c r="B169" s="7">
        <v>246</v>
      </c>
      <c r="C169" s="7">
        <v>1973</v>
      </c>
      <c r="D169" s="7">
        <v>292</v>
      </c>
      <c r="E169" s="7">
        <v>52</v>
      </c>
      <c r="F169" s="7">
        <v>44</v>
      </c>
      <c r="G169" s="7">
        <v>39</v>
      </c>
      <c r="H169" s="7">
        <f t="shared" si="43"/>
        <v>582</v>
      </c>
      <c r="I169" s="7">
        <f t="shared" si="43"/>
        <v>2064</v>
      </c>
      <c r="J169" s="6">
        <f t="shared" si="44"/>
        <v>2646</v>
      </c>
    </row>
    <row r="170" spans="1:10" ht="12.75" x14ac:dyDescent="0.2">
      <c r="A170" s="8" t="s">
        <v>34</v>
      </c>
      <c r="B170" s="7">
        <v>2236</v>
      </c>
      <c r="C170" s="7">
        <v>801</v>
      </c>
      <c r="D170" s="7">
        <v>294</v>
      </c>
      <c r="E170" s="7">
        <v>526</v>
      </c>
      <c r="F170" s="7">
        <v>185</v>
      </c>
      <c r="G170" s="7">
        <v>359</v>
      </c>
      <c r="H170" s="7">
        <f t="shared" si="43"/>
        <v>2715</v>
      </c>
      <c r="I170" s="7">
        <f t="shared" si="43"/>
        <v>1686</v>
      </c>
      <c r="J170" s="6">
        <f t="shared" si="44"/>
        <v>4401</v>
      </c>
    </row>
    <row r="171" spans="1:10" ht="12.75" x14ac:dyDescent="0.2">
      <c r="A171" s="8" t="s">
        <v>35</v>
      </c>
      <c r="B171" s="7">
        <v>3067</v>
      </c>
      <c r="C171" s="7">
        <v>2587</v>
      </c>
      <c r="D171" s="7">
        <v>35</v>
      </c>
      <c r="E171" s="7">
        <v>508</v>
      </c>
      <c r="F171" s="7">
        <v>53</v>
      </c>
      <c r="G171" s="7">
        <v>6</v>
      </c>
      <c r="H171" s="7">
        <f t="shared" si="43"/>
        <v>3155</v>
      </c>
      <c r="I171" s="7">
        <f t="shared" si="43"/>
        <v>3101</v>
      </c>
      <c r="J171" s="6">
        <f t="shared" si="44"/>
        <v>6256</v>
      </c>
    </row>
    <row r="172" spans="1:10" ht="12.75" x14ac:dyDescent="0.2">
      <c r="A172" s="8" t="s">
        <v>36</v>
      </c>
      <c r="B172" s="7">
        <v>2316</v>
      </c>
      <c r="C172" s="7">
        <f>565+16</f>
        <v>581</v>
      </c>
      <c r="D172" s="7">
        <v>782</v>
      </c>
      <c r="E172" s="7">
        <v>392</v>
      </c>
      <c r="F172" s="7">
        <v>105</v>
      </c>
      <c r="G172" s="7">
        <v>42</v>
      </c>
      <c r="H172" s="7">
        <f t="shared" si="43"/>
        <v>3203</v>
      </c>
      <c r="I172" s="7">
        <f t="shared" si="43"/>
        <v>1015</v>
      </c>
      <c r="J172" s="6">
        <f t="shared" si="44"/>
        <v>4218</v>
      </c>
    </row>
    <row r="173" spans="1:10" ht="12.75" x14ac:dyDescent="0.2">
      <c r="A173" s="8" t="s">
        <v>37</v>
      </c>
      <c r="B173" s="7">
        <v>3539</v>
      </c>
      <c r="C173" s="7">
        <v>2279</v>
      </c>
      <c r="D173" s="7">
        <v>177</v>
      </c>
      <c r="E173" s="7">
        <v>391</v>
      </c>
      <c r="F173" s="7">
        <f>790+185</f>
        <v>975</v>
      </c>
      <c r="G173" s="7">
        <f>316+131</f>
        <v>447</v>
      </c>
      <c r="H173" s="7">
        <f t="shared" si="43"/>
        <v>4691</v>
      </c>
      <c r="I173" s="7">
        <f t="shared" si="43"/>
        <v>3117</v>
      </c>
      <c r="J173" s="6">
        <f t="shared" si="44"/>
        <v>7808</v>
      </c>
    </row>
    <row r="174" spans="1:10" ht="12.75" x14ac:dyDescent="0.2">
      <c r="A174" s="21" t="s">
        <v>3</v>
      </c>
      <c r="B174" s="6">
        <f>SUM(B162:B173)</f>
        <v>31704</v>
      </c>
      <c r="C174" s="6">
        <f t="shared" ref="C174:J174" si="45">SUM(C162:C173)</f>
        <v>16898</v>
      </c>
      <c r="D174" s="6">
        <f t="shared" si="45"/>
        <v>5027</v>
      </c>
      <c r="E174" s="6">
        <f t="shared" si="45"/>
        <v>4513</v>
      </c>
      <c r="F174" s="6">
        <f t="shared" si="45"/>
        <v>3429</v>
      </c>
      <c r="G174" s="6">
        <f t="shared" si="45"/>
        <v>4921</v>
      </c>
      <c r="H174" s="6">
        <f t="shared" si="45"/>
        <v>40160</v>
      </c>
      <c r="I174" s="6">
        <f t="shared" si="45"/>
        <v>26332</v>
      </c>
      <c r="J174" s="6">
        <f t="shared" si="45"/>
        <v>66492</v>
      </c>
    </row>
    <row r="175" spans="1:10" ht="15" customHeight="1" x14ac:dyDescent="0.2">
      <c r="A175" s="21" t="s">
        <v>15</v>
      </c>
      <c r="B175" s="7"/>
      <c r="C175" s="7"/>
      <c r="D175" s="7"/>
      <c r="E175" s="7"/>
      <c r="F175" s="7"/>
      <c r="G175" s="15"/>
      <c r="H175" s="15"/>
      <c r="I175" s="15"/>
      <c r="J175" s="1"/>
    </row>
    <row r="176" spans="1:10" ht="12.75" x14ac:dyDescent="0.2">
      <c r="A176" s="8" t="s">
        <v>26</v>
      </c>
      <c r="B176" s="7">
        <v>2980</v>
      </c>
      <c r="C176" s="7">
        <v>1100</v>
      </c>
      <c r="D176" s="7">
        <v>977</v>
      </c>
      <c r="E176" s="7">
        <v>384</v>
      </c>
      <c r="F176" s="7">
        <v>311</v>
      </c>
      <c r="G176" s="7">
        <v>1482</v>
      </c>
      <c r="H176" s="7">
        <f t="shared" ref="H176:I187" si="46">B176+D176+F176</f>
        <v>4268</v>
      </c>
      <c r="I176" s="7">
        <f t="shared" si="46"/>
        <v>2966</v>
      </c>
      <c r="J176" s="6">
        <f t="shared" ref="J176:J187" si="47">H176+I176</f>
        <v>7234</v>
      </c>
    </row>
    <row r="177" spans="1:10" ht="12.75" x14ac:dyDescent="0.2">
      <c r="A177" s="8" t="s">
        <v>27</v>
      </c>
      <c r="B177" s="7">
        <v>1127</v>
      </c>
      <c r="C177" s="7">
        <v>1413</v>
      </c>
      <c r="D177" s="7">
        <v>465</v>
      </c>
      <c r="E177" s="7">
        <v>1064</v>
      </c>
      <c r="F177" s="7">
        <v>48</v>
      </c>
      <c r="G177" s="7">
        <v>35</v>
      </c>
      <c r="H177" s="7">
        <f t="shared" si="46"/>
        <v>1640</v>
      </c>
      <c r="I177" s="7">
        <f t="shared" si="46"/>
        <v>2512</v>
      </c>
      <c r="J177" s="6">
        <f t="shared" si="47"/>
        <v>4152</v>
      </c>
    </row>
    <row r="178" spans="1:10" ht="12.75" x14ac:dyDescent="0.2">
      <c r="A178" s="8" t="s">
        <v>28</v>
      </c>
      <c r="B178" s="7">
        <v>2293</v>
      </c>
      <c r="C178" s="7">
        <v>561</v>
      </c>
      <c r="D178" s="7">
        <v>102</v>
      </c>
      <c r="E178" s="7">
        <v>93</v>
      </c>
      <c r="F178" s="7">
        <v>185</v>
      </c>
      <c r="G178" s="7">
        <v>348</v>
      </c>
      <c r="H178" s="7">
        <f t="shared" si="46"/>
        <v>2580</v>
      </c>
      <c r="I178" s="7">
        <f t="shared" si="46"/>
        <v>1002</v>
      </c>
      <c r="J178" s="6">
        <f t="shared" si="47"/>
        <v>3582</v>
      </c>
    </row>
    <row r="179" spans="1:10" ht="12.75" x14ac:dyDescent="0.2">
      <c r="A179" s="8" t="s">
        <v>29</v>
      </c>
      <c r="B179" s="7">
        <v>3565</v>
      </c>
      <c r="C179" s="7">
        <v>2972</v>
      </c>
      <c r="D179" s="7">
        <v>96</v>
      </c>
      <c r="E179" s="7">
        <v>587</v>
      </c>
      <c r="F179" s="7">
        <v>78</v>
      </c>
      <c r="G179" s="7">
        <v>63</v>
      </c>
      <c r="H179" s="7">
        <f t="shared" si="46"/>
        <v>3739</v>
      </c>
      <c r="I179" s="7">
        <f t="shared" si="46"/>
        <v>3622</v>
      </c>
      <c r="J179" s="6">
        <f t="shared" si="47"/>
        <v>7361</v>
      </c>
    </row>
    <row r="180" spans="1:10" ht="12.75" x14ac:dyDescent="0.2">
      <c r="A180" s="8" t="s">
        <v>30</v>
      </c>
      <c r="B180" s="7">
        <v>499</v>
      </c>
      <c r="C180" s="7">
        <v>283</v>
      </c>
      <c r="D180" s="7">
        <v>267</v>
      </c>
      <c r="E180" s="7">
        <v>43</v>
      </c>
      <c r="F180" s="7">
        <v>47</v>
      </c>
      <c r="G180" s="7">
        <v>33</v>
      </c>
      <c r="H180" s="7">
        <f t="shared" si="46"/>
        <v>813</v>
      </c>
      <c r="I180" s="7">
        <f t="shared" si="46"/>
        <v>359</v>
      </c>
      <c r="J180" s="6">
        <f t="shared" si="47"/>
        <v>1172</v>
      </c>
    </row>
    <row r="181" spans="1:10" ht="12.75" x14ac:dyDescent="0.2">
      <c r="A181" s="8" t="s">
        <v>31</v>
      </c>
      <c r="B181" s="7">
        <v>3964</v>
      </c>
      <c r="C181" s="7">
        <v>2394</v>
      </c>
      <c r="D181" s="7">
        <v>381</v>
      </c>
      <c r="E181" s="7">
        <v>887</v>
      </c>
      <c r="F181" s="7">
        <v>1215</v>
      </c>
      <c r="G181" s="7">
        <v>541</v>
      </c>
      <c r="H181" s="7">
        <f t="shared" si="46"/>
        <v>5560</v>
      </c>
      <c r="I181" s="7">
        <f t="shared" si="46"/>
        <v>3822</v>
      </c>
      <c r="J181" s="6">
        <f t="shared" si="47"/>
        <v>9382</v>
      </c>
    </row>
    <row r="182" spans="1:10" ht="12.75" x14ac:dyDescent="0.2">
      <c r="A182" s="8" t="s">
        <v>32</v>
      </c>
      <c r="B182" s="7">
        <v>3014</v>
      </c>
      <c r="C182" s="7">
        <v>1131</v>
      </c>
      <c r="D182" s="7">
        <v>1074</v>
      </c>
      <c r="E182" s="7">
        <v>366</v>
      </c>
      <c r="F182" s="7">
        <v>74</v>
      </c>
      <c r="G182" s="7">
        <v>1434</v>
      </c>
      <c r="H182" s="7">
        <f t="shared" si="46"/>
        <v>4162</v>
      </c>
      <c r="I182" s="7">
        <f t="shared" si="46"/>
        <v>2931</v>
      </c>
      <c r="J182" s="6">
        <f t="shared" si="47"/>
        <v>7093</v>
      </c>
    </row>
    <row r="183" spans="1:10" ht="12.75" x14ac:dyDescent="0.2">
      <c r="A183" s="8" t="s">
        <v>33</v>
      </c>
      <c r="B183" s="7">
        <v>1052</v>
      </c>
      <c r="C183" s="7">
        <v>1632</v>
      </c>
      <c r="D183" s="7">
        <v>268</v>
      </c>
      <c r="E183" s="7">
        <v>820</v>
      </c>
      <c r="F183" s="7">
        <v>47</v>
      </c>
      <c r="G183" s="7">
        <v>33</v>
      </c>
      <c r="H183" s="7">
        <f t="shared" si="46"/>
        <v>1367</v>
      </c>
      <c r="I183" s="7">
        <f t="shared" si="46"/>
        <v>2485</v>
      </c>
      <c r="J183" s="6">
        <f t="shared" si="47"/>
        <v>3852</v>
      </c>
    </row>
    <row r="184" spans="1:10" ht="12.75" x14ac:dyDescent="0.2">
      <c r="A184" s="8" t="s">
        <v>34</v>
      </c>
      <c r="B184" s="7">
        <v>2350</v>
      </c>
      <c r="C184" s="7">
        <v>624</v>
      </c>
      <c r="D184" s="7">
        <v>316</v>
      </c>
      <c r="E184" s="7">
        <v>709</v>
      </c>
      <c r="F184" s="7">
        <v>323</v>
      </c>
      <c r="G184" s="7">
        <v>499</v>
      </c>
      <c r="H184" s="7">
        <f t="shared" si="46"/>
        <v>2989</v>
      </c>
      <c r="I184" s="7">
        <f t="shared" si="46"/>
        <v>1832</v>
      </c>
      <c r="J184" s="6">
        <f t="shared" si="47"/>
        <v>4821</v>
      </c>
    </row>
    <row r="185" spans="1:10" ht="12.75" x14ac:dyDescent="0.2">
      <c r="A185" s="8" t="s">
        <v>35</v>
      </c>
      <c r="B185" s="7">
        <v>3409</v>
      </c>
      <c r="C185" s="7">
        <v>3212</v>
      </c>
      <c r="D185" s="7">
        <v>59</v>
      </c>
      <c r="E185" s="7">
        <v>351</v>
      </c>
      <c r="F185" s="7">
        <v>66</v>
      </c>
      <c r="G185" s="7">
        <v>5</v>
      </c>
      <c r="H185" s="7">
        <f t="shared" si="46"/>
        <v>3534</v>
      </c>
      <c r="I185" s="7">
        <f t="shared" si="46"/>
        <v>3568</v>
      </c>
      <c r="J185" s="6">
        <f t="shared" si="47"/>
        <v>7102</v>
      </c>
    </row>
    <row r="186" spans="1:10" ht="12.75" x14ac:dyDescent="0.2">
      <c r="A186" s="8" t="s">
        <v>36</v>
      </c>
      <c r="B186" s="7">
        <v>496</v>
      </c>
      <c r="C186" s="7">
        <v>379</v>
      </c>
      <c r="D186" s="7">
        <v>274</v>
      </c>
      <c r="E186" s="7">
        <v>51</v>
      </c>
      <c r="F186" s="7">
        <v>60</v>
      </c>
      <c r="G186" s="7">
        <v>35</v>
      </c>
      <c r="H186" s="7">
        <f t="shared" si="46"/>
        <v>830</v>
      </c>
      <c r="I186" s="7">
        <f t="shared" si="46"/>
        <v>465</v>
      </c>
      <c r="J186" s="6">
        <f t="shared" si="47"/>
        <v>1295</v>
      </c>
    </row>
    <row r="187" spans="1:10" ht="12.75" x14ac:dyDescent="0.2">
      <c r="A187" s="8" t="s">
        <v>37</v>
      </c>
      <c r="B187" s="7">
        <v>5686</v>
      </c>
      <c r="C187" s="7">
        <v>2375</v>
      </c>
      <c r="D187" s="7">
        <v>217</v>
      </c>
      <c r="E187" s="7">
        <v>705</v>
      </c>
      <c r="F187" s="7">
        <v>1215</v>
      </c>
      <c r="G187" s="7">
        <v>326</v>
      </c>
      <c r="H187" s="7">
        <f t="shared" si="46"/>
        <v>7118</v>
      </c>
      <c r="I187" s="7">
        <f t="shared" si="46"/>
        <v>3406</v>
      </c>
      <c r="J187" s="6">
        <f t="shared" si="47"/>
        <v>10524</v>
      </c>
    </row>
    <row r="188" spans="1:10" ht="12.75" x14ac:dyDescent="0.2">
      <c r="A188" s="21" t="s">
        <v>3</v>
      </c>
      <c r="B188" s="6">
        <f>SUM(B176:B187)</f>
        <v>30435</v>
      </c>
      <c r="C188" s="6">
        <f t="shared" ref="C188:J188" si="48">SUM(C176:C187)</f>
        <v>18076</v>
      </c>
      <c r="D188" s="6">
        <f t="shared" si="48"/>
        <v>4496</v>
      </c>
      <c r="E188" s="6">
        <f t="shared" si="48"/>
        <v>6060</v>
      </c>
      <c r="F188" s="6">
        <f t="shared" si="48"/>
        <v>3669</v>
      </c>
      <c r="G188" s="6">
        <f t="shared" si="48"/>
        <v>4834</v>
      </c>
      <c r="H188" s="6">
        <f t="shared" si="48"/>
        <v>38600</v>
      </c>
      <c r="I188" s="6">
        <f t="shared" si="48"/>
        <v>28970</v>
      </c>
      <c r="J188" s="6">
        <f t="shared" si="48"/>
        <v>67570</v>
      </c>
    </row>
    <row r="189" spans="1:10" ht="12.75" x14ac:dyDescent="0.2">
      <c r="A189" s="21" t="s">
        <v>16</v>
      </c>
      <c r="B189" s="7"/>
      <c r="C189" s="7"/>
      <c r="D189" s="7"/>
      <c r="E189" s="7"/>
      <c r="F189" s="7"/>
      <c r="G189" s="7"/>
      <c r="H189" s="7"/>
      <c r="I189" s="7"/>
      <c r="J189" s="6"/>
    </row>
    <row r="190" spans="1:10" ht="12.75" x14ac:dyDescent="0.2">
      <c r="A190" s="8" t="s">
        <v>26</v>
      </c>
      <c r="B190" s="7">
        <v>3091</v>
      </c>
      <c r="C190" s="7">
        <v>1048</v>
      </c>
      <c r="D190" s="7">
        <v>889</v>
      </c>
      <c r="E190" s="7">
        <v>267</v>
      </c>
      <c r="F190" s="7">
        <v>3241</v>
      </c>
      <c r="G190" s="7">
        <v>1696</v>
      </c>
      <c r="H190" s="7">
        <f t="shared" ref="H190:I201" si="49">B190+D190+F190</f>
        <v>7221</v>
      </c>
      <c r="I190" s="7">
        <f t="shared" si="49"/>
        <v>3011</v>
      </c>
      <c r="J190" s="6">
        <f t="shared" ref="J190:J201" si="50">H190+I190</f>
        <v>10232</v>
      </c>
    </row>
    <row r="191" spans="1:10" ht="12.75" x14ac:dyDescent="0.2">
      <c r="A191" s="8" t="s">
        <v>27</v>
      </c>
      <c r="B191" s="7">
        <v>1288</v>
      </c>
      <c r="C191" s="7">
        <v>2017</v>
      </c>
      <c r="D191" s="7">
        <v>1525</v>
      </c>
      <c r="E191" s="7">
        <v>844</v>
      </c>
      <c r="F191" s="7">
        <v>47</v>
      </c>
      <c r="G191" s="7">
        <v>31</v>
      </c>
      <c r="H191" s="7">
        <f t="shared" si="49"/>
        <v>2860</v>
      </c>
      <c r="I191" s="7">
        <f t="shared" si="49"/>
        <v>2892</v>
      </c>
      <c r="J191" s="6">
        <f t="shared" si="50"/>
        <v>5752</v>
      </c>
    </row>
    <row r="192" spans="1:10" ht="12.75" x14ac:dyDescent="0.2">
      <c r="A192" s="8" t="s">
        <v>28</v>
      </c>
      <c r="B192" s="7">
        <v>2610</v>
      </c>
      <c r="C192" s="7">
        <v>757</v>
      </c>
      <c r="D192" s="7">
        <v>328</v>
      </c>
      <c r="E192" s="7">
        <v>310</v>
      </c>
      <c r="F192" s="7">
        <v>323</v>
      </c>
      <c r="G192" s="7">
        <v>539</v>
      </c>
      <c r="H192" s="7">
        <f t="shared" si="49"/>
        <v>3261</v>
      </c>
      <c r="I192" s="7">
        <f t="shared" si="49"/>
        <v>1606</v>
      </c>
      <c r="J192" s="6">
        <f t="shared" si="50"/>
        <v>4867</v>
      </c>
    </row>
    <row r="193" spans="1:10" ht="12.75" x14ac:dyDescent="0.2">
      <c r="A193" s="8" t="s">
        <v>29</v>
      </c>
      <c r="B193" s="7">
        <v>2704</v>
      </c>
      <c r="C193" s="7">
        <v>2975</v>
      </c>
      <c r="D193" s="7">
        <v>35</v>
      </c>
      <c r="E193" s="7">
        <v>214</v>
      </c>
      <c r="F193" s="7">
        <v>61</v>
      </c>
      <c r="G193" s="7">
        <v>4</v>
      </c>
      <c r="H193" s="7">
        <f t="shared" si="49"/>
        <v>2800</v>
      </c>
      <c r="I193" s="7">
        <f t="shared" si="49"/>
        <v>3193</v>
      </c>
      <c r="J193" s="6">
        <f t="shared" si="50"/>
        <v>5993</v>
      </c>
    </row>
    <row r="194" spans="1:10" ht="12.75" x14ac:dyDescent="0.2">
      <c r="A194" s="8" t="s">
        <v>30</v>
      </c>
      <c r="B194" s="7">
        <v>1318</v>
      </c>
      <c r="C194" s="7">
        <v>785</v>
      </c>
      <c r="D194" s="7">
        <v>292</v>
      </c>
      <c r="E194" s="7">
        <v>54</v>
      </c>
      <c r="F194" s="7">
        <v>59</v>
      </c>
      <c r="G194" s="7">
        <v>91</v>
      </c>
      <c r="H194" s="7">
        <f t="shared" si="49"/>
        <v>1669</v>
      </c>
      <c r="I194" s="7">
        <f t="shared" si="49"/>
        <v>930</v>
      </c>
      <c r="J194" s="6">
        <f t="shared" si="50"/>
        <v>2599</v>
      </c>
    </row>
    <row r="195" spans="1:10" ht="12.75" x14ac:dyDescent="0.2">
      <c r="A195" s="8" t="s">
        <v>31</v>
      </c>
      <c r="B195" s="7">
        <v>5282</v>
      </c>
      <c r="C195" s="7">
        <v>2581</v>
      </c>
      <c r="D195" s="7">
        <v>335</v>
      </c>
      <c r="E195" s="7">
        <v>421</v>
      </c>
      <c r="F195" s="7">
        <v>3231</v>
      </c>
      <c r="G195" s="7">
        <v>1896</v>
      </c>
      <c r="H195" s="7">
        <f t="shared" si="49"/>
        <v>8848</v>
      </c>
      <c r="I195" s="7">
        <f t="shared" si="49"/>
        <v>4898</v>
      </c>
      <c r="J195" s="6">
        <f t="shared" si="50"/>
        <v>13746</v>
      </c>
    </row>
    <row r="196" spans="1:10" ht="12.75" x14ac:dyDescent="0.2">
      <c r="A196" s="8" t="s">
        <v>32</v>
      </c>
      <c r="B196" s="7">
        <v>2954</v>
      </c>
      <c r="C196" s="7">
        <v>1418</v>
      </c>
      <c r="D196" s="7">
        <v>287</v>
      </c>
      <c r="E196" s="7">
        <v>135</v>
      </c>
      <c r="F196" s="7">
        <v>3025</v>
      </c>
      <c r="G196" s="7">
        <v>1250</v>
      </c>
      <c r="H196" s="7">
        <f t="shared" si="49"/>
        <v>6266</v>
      </c>
      <c r="I196" s="7">
        <f t="shared" si="49"/>
        <v>2803</v>
      </c>
      <c r="J196" s="6">
        <f t="shared" si="50"/>
        <v>9069</v>
      </c>
    </row>
    <row r="197" spans="1:10" ht="12.75" x14ac:dyDescent="0.2">
      <c r="A197" s="8" t="s">
        <v>33</v>
      </c>
      <c r="B197" s="7">
        <v>1208</v>
      </c>
      <c r="C197" s="7">
        <v>2502</v>
      </c>
      <c r="D197" s="7">
        <v>943</v>
      </c>
      <c r="E197" s="7">
        <v>718</v>
      </c>
      <c r="F197" s="7">
        <v>47</v>
      </c>
      <c r="G197" s="7">
        <v>29</v>
      </c>
      <c r="H197" s="7">
        <f t="shared" si="49"/>
        <v>2198</v>
      </c>
      <c r="I197" s="7">
        <f t="shared" si="49"/>
        <v>3249</v>
      </c>
      <c r="J197" s="6">
        <f t="shared" si="50"/>
        <v>5447</v>
      </c>
    </row>
    <row r="198" spans="1:10" ht="12.75" x14ac:dyDescent="0.2">
      <c r="A198" s="8" t="s">
        <v>34</v>
      </c>
      <c r="B198" s="7">
        <v>2806</v>
      </c>
      <c r="C198" s="7">
        <v>2703</v>
      </c>
      <c r="D198" s="7">
        <v>237</v>
      </c>
      <c r="E198" s="7">
        <v>285</v>
      </c>
      <c r="F198" s="7">
        <v>322</v>
      </c>
      <c r="G198" s="7">
        <v>2012</v>
      </c>
      <c r="H198" s="7">
        <f t="shared" si="49"/>
        <v>3365</v>
      </c>
      <c r="I198" s="7">
        <f t="shared" si="49"/>
        <v>5000</v>
      </c>
      <c r="J198" s="6">
        <f t="shared" si="50"/>
        <v>8365</v>
      </c>
    </row>
    <row r="199" spans="1:10" ht="12.75" x14ac:dyDescent="0.2">
      <c r="A199" s="8" t="s">
        <v>35</v>
      </c>
      <c r="B199" s="7">
        <v>3256</v>
      </c>
      <c r="C199" s="7">
        <v>3148</v>
      </c>
      <c r="D199" s="7">
        <v>38</v>
      </c>
      <c r="E199" s="7">
        <v>237</v>
      </c>
      <c r="F199" s="7">
        <v>8</v>
      </c>
      <c r="G199" s="7">
        <v>2</v>
      </c>
      <c r="H199" s="7">
        <f t="shared" si="49"/>
        <v>3302</v>
      </c>
      <c r="I199" s="7">
        <f t="shared" si="49"/>
        <v>3387</v>
      </c>
      <c r="J199" s="6">
        <f t="shared" si="50"/>
        <v>6689</v>
      </c>
    </row>
    <row r="200" spans="1:10" ht="12.75" x14ac:dyDescent="0.2">
      <c r="A200" s="8" t="s">
        <v>36</v>
      </c>
      <c r="B200" s="7">
        <v>111</v>
      </c>
      <c r="C200" s="7">
        <v>410</v>
      </c>
      <c r="D200" s="7">
        <v>266</v>
      </c>
      <c r="E200" s="7">
        <v>25</v>
      </c>
      <c r="F200" s="7">
        <v>72</v>
      </c>
      <c r="G200" s="7">
        <v>1056</v>
      </c>
      <c r="H200" s="7">
        <f t="shared" si="49"/>
        <v>449</v>
      </c>
      <c r="I200" s="7">
        <f t="shared" si="49"/>
        <v>1491</v>
      </c>
      <c r="J200" s="6">
        <f t="shared" si="50"/>
        <v>1940</v>
      </c>
    </row>
    <row r="201" spans="1:10" ht="12.75" x14ac:dyDescent="0.2">
      <c r="A201" s="8" t="s">
        <v>37</v>
      </c>
      <c r="B201" s="7">
        <v>28283</v>
      </c>
      <c r="C201" s="7">
        <v>4548</v>
      </c>
      <c r="D201" s="7">
        <v>251</v>
      </c>
      <c r="E201" s="7">
        <v>287</v>
      </c>
      <c r="F201" s="7">
        <v>2582</v>
      </c>
      <c r="G201" s="7">
        <v>1888</v>
      </c>
      <c r="H201" s="7">
        <f t="shared" si="49"/>
        <v>31116</v>
      </c>
      <c r="I201" s="7">
        <f t="shared" si="49"/>
        <v>6723</v>
      </c>
      <c r="J201" s="6">
        <f t="shared" si="50"/>
        <v>37839</v>
      </c>
    </row>
    <row r="202" spans="1:10" ht="12.75" x14ac:dyDescent="0.2">
      <c r="A202" s="21" t="s">
        <v>3</v>
      </c>
      <c r="B202" s="6">
        <f>SUM(B190:B201)</f>
        <v>54911</v>
      </c>
      <c r="C202" s="6">
        <f t="shared" ref="C202:J202" si="51">SUM(C190:C201)</f>
        <v>24892</v>
      </c>
      <c r="D202" s="6">
        <f t="shared" si="51"/>
        <v>5426</v>
      </c>
      <c r="E202" s="6">
        <f t="shared" si="51"/>
        <v>3797</v>
      </c>
      <c r="F202" s="6">
        <f t="shared" si="51"/>
        <v>13018</v>
      </c>
      <c r="G202" s="6">
        <f t="shared" si="51"/>
        <v>10494</v>
      </c>
      <c r="H202" s="6">
        <f t="shared" si="51"/>
        <v>73355</v>
      </c>
      <c r="I202" s="6">
        <f t="shared" si="51"/>
        <v>39183</v>
      </c>
      <c r="J202" s="6">
        <f t="shared" si="51"/>
        <v>112538</v>
      </c>
    </row>
    <row r="203" spans="1:10" ht="15" customHeight="1" x14ac:dyDescent="0.2">
      <c r="A203" s="16" t="s">
        <v>17</v>
      </c>
      <c r="B203" s="7"/>
      <c r="C203" s="7"/>
      <c r="D203" s="7"/>
      <c r="E203" s="7"/>
      <c r="F203" s="7"/>
      <c r="G203" s="7"/>
      <c r="H203" s="7"/>
      <c r="I203" s="7"/>
      <c r="J203" s="6"/>
    </row>
    <row r="204" spans="1:10" ht="12.75" x14ac:dyDescent="0.2">
      <c r="A204" s="8" t="s">
        <v>26</v>
      </c>
      <c r="B204" s="7">
        <v>2893</v>
      </c>
      <c r="C204" s="7">
        <v>1364</v>
      </c>
      <c r="D204" s="7">
        <v>562</v>
      </c>
      <c r="E204" s="7">
        <v>353</v>
      </c>
      <c r="F204" s="7">
        <v>3025</v>
      </c>
      <c r="G204" s="7">
        <v>1084</v>
      </c>
      <c r="H204" s="7">
        <f t="shared" ref="H204:I215" si="52">B204+D204+F204</f>
        <v>6480</v>
      </c>
      <c r="I204" s="7">
        <f t="shared" si="52"/>
        <v>2801</v>
      </c>
      <c r="J204" s="6">
        <f t="shared" ref="J204:J215" si="53">H204+I204</f>
        <v>9281</v>
      </c>
    </row>
    <row r="205" spans="1:10" ht="12.75" x14ac:dyDescent="0.2">
      <c r="A205" s="8" t="s">
        <v>27</v>
      </c>
      <c r="B205" s="7">
        <v>1970</v>
      </c>
      <c r="C205" s="7">
        <v>2780</v>
      </c>
      <c r="D205" s="7">
        <v>276</v>
      </c>
      <c r="E205" s="7">
        <v>23</v>
      </c>
      <c r="F205" s="7">
        <v>47</v>
      </c>
      <c r="G205" s="7">
        <v>27</v>
      </c>
      <c r="H205" s="7">
        <f t="shared" si="52"/>
        <v>2293</v>
      </c>
      <c r="I205" s="7">
        <f t="shared" si="52"/>
        <v>2830</v>
      </c>
      <c r="J205" s="6">
        <f t="shared" si="53"/>
        <v>5123</v>
      </c>
    </row>
    <row r="206" spans="1:10" ht="12.75" x14ac:dyDescent="0.2">
      <c r="A206" s="8" t="s">
        <v>28</v>
      </c>
      <c r="B206" s="7">
        <v>2973</v>
      </c>
      <c r="C206" s="7">
        <v>2660</v>
      </c>
      <c r="D206" s="7">
        <v>1449</v>
      </c>
      <c r="E206" s="7">
        <v>312</v>
      </c>
      <c r="F206" s="7">
        <v>592</v>
      </c>
      <c r="G206" s="7">
        <v>2272</v>
      </c>
      <c r="H206" s="7">
        <f t="shared" si="52"/>
        <v>5014</v>
      </c>
      <c r="I206" s="7">
        <f t="shared" si="52"/>
        <v>5244</v>
      </c>
      <c r="J206" s="6">
        <f t="shared" si="53"/>
        <v>10258</v>
      </c>
    </row>
    <row r="207" spans="1:10" ht="12.75" x14ac:dyDescent="0.2">
      <c r="A207" s="8" t="s">
        <v>29</v>
      </c>
      <c r="B207" s="7">
        <v>4451</v>
      </c>
      <c r="C207" s="7">
        <v>3459</v>
      </c>
      <c r="D207" s="7">
        <v>367</v>
      </c>
      <c r="E207" s="7">
        <v>284</v>
      </c>
      <c r="F207" s="7">
        <v>25</v>
      </c>
      <c r="G207" s="7">
        <v>257</v>
      </c>
      <c r="H207" s="7">
        <f t="shared" si="52"/>
        <v>4843</v>
      </c>
      <c r="I207" s="7">
        <f t="shared" si="52"/>
        <v>4000</v>
      </c>
      <c r="J207" s="6">
        <f t="shared" si="53"/>
        <v>8843</v>
      </c>
    </row>
    <row r="208" spans="1:10" ht="12.75" x14ac:dyDescent="0.2">
      <c r="A208" s="8" t="s">
        <v>30</v>
      </c>
      <c r="B208" s="7">
        <v>1040</v>
      </c>
      <c r="C208" s="7">
        <v>1419</v>
      </c>
      <c r="D208" s="7">
        <v>279</v>
      </c>
      <c r="E208" s="7">
        <v>20</v>
      </c>
      <c r="F208" s="7">
        <v>47</v>
      </c>
      <c r="G208" s="7">
        <v>1814</v>
      </c>
      <c r="H208" s="7">
        <f t="shared" si="52"/>
        <v>1366</v>
      </c>
      <c r="I208" s="7">
        <f t="shared" si="52"/>
        <v>3253</v>
      </c>
      <c r="J208" s="6">
        <f t="shared" si="53"/>
        <v>4619</v>
      </c>
    </row>
    <row r="209" spans="1:10" ht="12.75" x14ac:dyDescent="0.2">
      <c r="A209" s="8" t="s">
        <v>31</v>
      </c>
      <c r="B209" s="7">
        <v>7616</v>
      </c>
      <c r="C209" s="7">
        <v>9630</v>
      </c>
      <c r="D209" s="7">
        <v>261</v>
      </c>
      <c r="E209" s="7">
        <v>324</v>
      </c>
      <c r="F209" s="7">
        <v>599</v>
      </c>
      <c r="G209" s="7">
        <v>2728</v>
      </c>
      <c r="H209" s="7">
        <f t="shared" si="52"/>
        <v>8476</v>
      </c>
      <c r="I209" s="7">
        <f t="shared" si="52"/>
        <v>12682</v>
      </c>
      <c r="J209" s="6">
        <f t="shared" si="53"/>
        <v>21158</v>
      </c>
    </row>
    <row r="210" spans="1:10" ht="12.75" x14ac:dyDescent="0.2">
      <c r="A210" s="8" t="s">
        <v>32</v>
      </c>
      <c r="B210" s="7">
        <v>2355</v>
      </c>
      <c r="C210" s="7">
        <v>1192</v>
      </c>
      <c r="D210" s="7">
        <v>35</v>
      </c>
      <c r="E210" s="7">
        <v>1</v>
      </c>
      <c r="F210" s="7">
        <v>3000</v>
      </c>
      <c r="G210" s="7">
        <v>922</v>
      </c>
      <c r="H210" s="7">
        <f t="shared" si="52"/>
        <v>5390</v>
      </c>
      <c r="I210" s="7">
        <f t="shared" si="52"/>
        <v>2115</v>
      </c>
      <c r="J210" s="6">
        <f t="shared" si="53"/>
        <v>7505</v>
      </c>
    </row>
    <row r="211" spans="1:10" ht="12.75" x14ac:dyDescent="0.2">
      <c r="A211" s="8" t="s">
        <v>33</v>
      </c>
      <c r="B211" s="7">
        <v>1967</v>
      </c>
      <c r="C211" s="7">
        <v>4535</v>
      </c>
      <c r="D211" s="7">
        <v>549</v>
      </c>
      <c r="E211" s="7">
        <v>264</v>
      </c>
      <c r="F211" s="7">
        <v>46</v>
      </c>
      <c r="G211" s="7">
        <v>24</v>
      </c>
      <c r="H211" s="7">
        <f t="shared" si="52"/>
        <v>2562</v>
      </c>
      <c r="I211" s="7">
        <f t="shared" si="52"/>
        <v>4823</v>
      </c>
      <c r="J211" s="6">
        <f t="shared" si="53"/>
        <v>7385</v>
      </c>
    </row>
    <row r="212" spans="1:10" ht="12.75" x14ac:dyDescent="0.2">
      <c r="A212" s="8" t="s">
        <v>34</v>
      </c>
      <c r="B212" s="7">
        <v>2421</v>
      </c>
      <c r="C212" s="7">
        <v>943</v>
      </c>
      <c r="D212" s="7">
        <v>0</v>
      </c>
      <c r="E212" s="7">
        <v>0</v>
      </c>
      <c r="F212" s="7">
        <v>608</v>
      </c>
      <c r="G212" s="7">
        <v>2749</v>
      </c>
      <c r="H212" s="7">
        <f t="shared" si="52"/>
        <v>3029</v>
      </c>
      <c r="I212" s="7">
        <f t="shared" si="52"/>
        <v>3692</v>
      </c>
      <c r="J212" s="6">
        <f t="shared" si="53"/>
        <v>6721</v>
      </c>
    </row>
    <row r="213" spans="1:10" ht="12.75" x14ac:dyDescent="0.2">
      <c r="A213" s="8" t="s">
        <v>35</v>
      </c>
      <c r="B213" s="7">
        <v>7774</v>
      </c>
      <c r="C213" s="7">
        <v>3979</v>
      </c>
      <c r="D213" s="7">
        <v>362</v>
      </c>
      <c r="E213" s="7">
        <v>211</v>
      </c>
      <c r="F213" s="7">
        <v>8</v>
      </c>
      <c r="G213" s="7">
        <v>2</v>
      </c>
      <c r="H213" s="7">
        <f t="shared" si="52"/>
        <v>8144</v>
      </c>
      <c r="I213" s="7">
        <f t="shared" si="52"/>
        <v>4192</v>
      </c>
      <c r="J213" s="6">
        <f t="shared" si="53"/>
        <v>12336</v>
      </c>
    </row>
    <row r="214" spans="1:10" ht="12.75" x14ac:dyDescent="0.2">
      <c r="A214" s="8" t="s">
        <v>36</v>
      </c>
      <c r="B214" s="7">
        <v>10810</v>
      </c>
      <c r="C214" s="7">
        <v>2306</v>
      </c>
      <c r="D214" s="7">
        <v>561</v>
      </c>
      <c r="E214" s="7">
        <v>319</v>
      </c>
      <c r="F214" s="7">
        <v>2737</v>
      </c>
      <c r="G214" s="7">
        <v>1889</v>
      </c>
      <c r="H214" s="7">
        <f t="shared" si="52"/>
        <v>14108</v>
      </c>
      <c r="I214" s="7">
        <f t="shared" si="52"/>
        <v>4514</v>
      </c>
      <c r="J214" s="6">
        <f t="shared" si="53"/>
        <v>18622</v>
      </c>
    </row>
    <row r="215" spans="1:10" ht="12.75" x14ac:dyDescent="0.2">
      <c r="A215" s="8" t="s">
        <v>37</v>
      </c>
      <c r="B215" s="7">
        <v>8061</v>
      </c>
      <c r="C215" s="7">
        <v>7956</v>
      </c>
      <c r="D215" s="7">
        <v>0</v>
      </c>
      <c r="E215" s="7">
        <v>0</v>
      </c>
      <c r="F215" s="7">
        <v>575</v>
      </c>
      <c r="G215" s="7">
        <v>2009</v>
      </c>
      <c r="H215" s="7">
        <f t="shared" si="52"/>
        <v>8636</v>
      </c>
      <c r="I215" s="7">
        <f t="shared" si="52"/>
        <v>9965</v>
      </c>
      <c r="J215" s="6">
        <f t="shared" si="53"/>
        <v>18601</v>
      </c>
    </row>
    <row r="216" spans="1:10" ht="14.25" customHeight="1" x14ac:dyDescent="0.2">
      <c r="A216" s="21" t="s">
        <v>3</v>
      </c>
      <c r="B216" s="6">
        <f>SUM(B204:B215)</f>
        <v>54331</v>
      </c>
      <c r="C216" s="6">
        <f t="shared" ref="C216:J216" si="54">SUM(C204:C215)</f>
        <v>42223</v>
      </c>
      <c r="D216" s="6">
        <f t="shared" si="54"/>
        <v>4701</v>
      </c>
      <c r="E216" s="6">
        <f t="shared" si="54"/>
        <v>2111</v>
      </c>
      <c r="F216" s="6">
        <f t="shared" si="54"/>
        <v>11309</v>
      </c>
      <c r="G216" s="6">
        <f t="shared" si="54"/>
        <v>15777</v>
      </c>
      <c r="H216" s="6">
        <f t="shared" si="54"/>
        <v>70341</v>
      </c>
      <c r="I216" s="6">
        <f t="shared" si="54"/>
        <v>60111</v>
      </c>
      <c r="J216" s="6">
        <f t="shared" si="54"/>
        <v>130452</v>
      </c>
    </row>
    <row r="217" spans="1:10" ht="12.75" x14ac:dyDescent="0.2">
      <c r="A217" s="16" t="s">
        <v>18</v>
      </c>
      <c r="B217" s="7"/>
      <c r="C217" s="7"/>
      <c r="D217" s="7"/>
      <c r="E217" s="7"/>
      <c r="F217" s="7"/>
      <c r="G217" s="7"/>
      <c r="H217" s="7"/>
      <c r="I217" s="7"/>
      <c r="J217" s="6"/>
    </row>
    <row r="218" spans="1:10" ht="12.75" x14ac:dyDescent="0.2">
      <c r="A218" s="8" t="s">
        <v>26</v>
      </c>
      <c r="B218" s="7">
        <v>2703</v>
      </c>
      <c r="C218" s="7">
        <v>1065</v>
      </c>
      <c r="D218" s="7">
        <v>8</v>
      </c>
      <c r="E218" s="7">
        <v>0</v>
      </c>
      <c r="F218" s="7">
        <v>3125</v>
      </c>
      <c r="G218" s="7">
        <v>938</v>
      </c>
      <c r="H218" s="7">
        <f t="shared" ref="H218:I229" si="55">B218+D218+F218</f>
        <v>5836</v>
      </c>
      <c r="I218" s="7">
        <f t="shared" si="55"/>
        <v>2003</v>
      </c>
      <c r="J218" s="6">
        <f t="shared" ref="J218:J229" si="56">H218+I218</f>
        <v>7839</v>
      </c>
    </row>
    <row r="219" spans="1:10" ht="12.75" x14ac:dyDescent="0.2">
      <c r="A219" s="8" t="s">
        <v>27</v>
      </c>
      <c r="B219" s="7">
        <v>12506</v>
      </c>
      <c r="C219" s="7">
        <v>3258</v>
      </c>
      <c r="D219" s="7">
        <v>291</v>
      </c>
      <c r="E219" s="7">
        <v>82</v>
      </c>
      <c r="F219" s="7">
        <v>50</v>
      </c>
      <c r="G219" s="7">
        <v>24</v>
      </c>
      <c r="H219" s="7">
        <f t="shared" si="55"/>
        <v>12847</v>
      </c>
      <c r="I219" s="7">
        <f t="shared" si="55"/>
        <v>3364</v>
      </c>
      <c r="J219" s="6">
        <f t="shared" si="56"/>
        <v>16211</v>
      </c>
    </row>
    <row r="220" spans="1:10" ht="12.75" x14ac:dyDescent="0.2">
      <c r="A220" s="8" t="s">
        <v>28</v>
      </c>
      <c r="B220" s="7">
        <v>679</v>
      </c>
      <c r="C220" s="7">
        <v>2738</v>
      </c>
      <c r="D220" s="7">
        <v>281</v>
      </c>
      <c r="E220" s="7">
        <v>607</v>
      </c>
      <c r="F220" s="7">
        <v>4021</v>
      </c>
      <c r="G220" s="7">
        <v>1983</v>
      </c>
      <c r="H220" s="7">
        <f t="shared" si="55"/>
        <v>4981</v>
      </c>
      <c r="I220" s="7">
        <f t="shared" si="55"/>
        <v>5328</v>
      </c>
      <c r="J220" s="6">
        <f t="shared" si="56"/>
        <v>10309</v>
      </c>
    </row>
    <row r="221" spans="1:10" ht="12.75" x14ac:dyDescent="0.2">
      <c r="A221" s="8" t="s">
        <v>29</v>
      </c>
      <c r="B221" s="7">
        <v>8135</v>
      </c>
      <c r="C221" s="7">
        <v>3048</v>
      </c>
      <c r="D221" s="7">
        <v>336</v>
      </c>
      <c r="E221" s="7">
        <v>247</v>
      </c>
      <c r="F221" s="7">
        <v>1320</v>
      </c>
      <c r="G221" s="7">
        <v>56</v>
      </c>
      <c r="H221" s="7">
        <f t="shared" si="55"/>
        <v>9791</v>
      </c>
      <c r="I221" s="7">
        <f t="shared" si="55"/>
        <v>3351</v>
      </c>
      <c r="J221" s="6">
        <f t="shared" si="56"/>
        <v>13142</v>
      </c>
    </row>
    <row r="222" spans="1:10" ht="12.75" x14ac:dyDescent="0.2">
      <c r="A222" s="8" t="s">
        <v>30</v>
      </c>
      <c r="B222" s="7">
        <v>599</v>
      </c>
      <c r="C222" s="7">
        <v>2779</v>
      </c>
      <c r="D222" s="7">
        <v>582</v>
      </c>
      <c r="E222" s="7">
        <v>229</v>
      </c>
      <c r="F222" s="7">
        <v>13880</v>
      </c>
      <c r="G222" s="7">
        <v>1712</v>
      </c>
      <c r="H222" s="7">
        <f t="shared" si="55"/>
        <v>15061</v>
      </c>
      <c r="I222" s="7">
        <f t="shared" si="55"/>
        <v>4720</v>
      </c>
      <c r="J222" s="6">
        <f t="shared" si="56"/>
        <v>19781</v>
      </c>
    </row>
    <row r="223" spans="1:10" ht="12.75" x14ac:dyDescent="0.2">
      <c r="A223" s="8" t="s">
        <v>31</v>
      </c>
      <c r="B223" s="7">
        <v>9458</v>
      </c>
      <c r="C223" s="7">
        <v>6746</v>
      </c>
      <c r="D223" s="7">
        <v>0</v>
      </c>
      <c r="E223" s="7">
        <v>0</v>
      </c>
      <c r="F223" s="7">
        <v>2910</v>
      </c>
      <c r="G223" s="7">
        <v>1577</v>
      </c>
      <c r="H223" s="7">
        <f t="shared" si="55"/>
        <v>12368</v>
      </c>
      <c r="I223" s="7">
        <f t="shared" si="55"/>
        <v>8323</v>
      </c>
      <c r="J223" s="6">
        <f t="shared" si="56"/>
        <v>20691</v>
      </c>
    </row>
    <row r="224" spans="1:10" ht="12.75" x14ac:dyDescent="0.2">
      <c r="A224" s="8" t="s">
        <v>32</v>
      </c>
      <c r="B224" s="7">
        <v>2751</v>
      </c>
      <c r="C224" s="7">
        <v>1801</v>
      </c>
      <c r="D224" s="7">
        <v>76</v>
      </c>
      <c r="E224" s="7">
        <v>56</v>
      </c>
      <c r="F224" s="7">
        <v>4443</v>
      </c>
      <c r="G224" s="7">
        <v>673</v>
      </c>
      <c r="H224" s="7">
        <f t="shared" si="55"/>
        <v>7270</v>
      </c>
      <c r="I224" s="7">
        <f t="shared" si="55"/>
        <v>2530</v>
      </c>
      <c r="J224" s="6">
        <f t="shared" si="56"/>
        <v>9800</v>
      </c>
    </row>
    <row r="225" spans="1:10" ht="12.75" x14ac:dyDescent="0.2">
      <c r="A225" s="8" t="s">
        <v>33</v>
      </c>
      <c r="B225" s="7">
        <v>76659</v>
      </c>
      <c r="C225" s="7">
        <v>4411</v>
      </c>
      <c r="D225" s="7">
        <v>301</v>
      </c>
      <c r="E225" s="7">
        <v>6</v>
      </c>
      <c r="F225" s="7">
        <v>94047</v>
      </c>
      <c r="G225" s="7">
        <v>1961</v>
      </c>
      <c r="H225" s="7">
        <f t="shared" si="55"/>
        <v>171007</v>
      </c>
      <c r="I225" s="7">
        <f t="shared" si="55"/>
        <v>6378</v>
      </c>
      <c r="J225" s="6">
        <f t="shared" si="56"/>
        <v>177385</v>
      </c>
    </row>
    <row r="226" spans="1:10" ht="12.75" x14ac:dyDescent="0.2">
      <c r="A226" s="8" t="s">
        <v>34</v>
      </c>
      <c r="B226" s="7">
        <v>9318</v>
      </c>
      <c r="C226" s="7">
        <v>2125</v>
      </c>
      <c r="D226" s="7">
        <v>297</v>
      </c>
      <c r="E226" s="7">
        <v>758</v>
      </c>
      <c r="F226" s="7">
        <v>4532</v>
      </c>
      <c r="G226" s="7">
        <v>1160</v>
      </c>
      <c r="H226" s="7">
        <f t="shared" si="55"/>
        <v>14147</v>
      </c>
      <c r="I226" s="7">
        <f t="shared" si="55"/>
        <v>4043</v>
      </c>
      <c r="J226" s="6">
        <f t="shared" si="56"/>
        <v>18190</v>
      </c>
    </row>
    <row r="227" spans="1:10" ht="12.75" x14ac:dyDescent="0.2">
      <c r="A227" s="8" t="s">
        <v>35</v>
      </c>
      <c r="B227" s="7">
        <v>24331</v>
      </c>
      <c r="C227" s="7">
        <v>3399</v>
      </c>
      <c r="D227" s="7">
        <v>406</v>
      </c>
      <c r="E227" s="7">
        <v>259</v>
      </c>
      <c r="F227" s="7">
        <v>1230</v>
      </c>
      <c r="G227" s="7">
        <v>445</v>
      </c>
      <c r="H227" s="7">
        <f t="shared" si="55"/>
        <v>25967</v>
      </c>
      <c r="I227" s="7">
        <f t="shared" si="55"/>
        <v>4103</v>
      </c>
      <c r="J227" s="6">
        <f t="shared" si="56"/>
        <v>30070</v>
      </c>
    </row>
    <row r="228" spans="1:10" ht="12.75" x14ac:dyDescent="0.2">
      <c r="A228" s="8" t="s">
        <v>36</v>
      </c>
      <c r="B228" s="7">
        <v>1119</v>
      </c>
      <c r="C228" s="7">
        <v>1444</v>
      </c>
      <c r="D228" s="7">
        <v>304</v>
      </c>
      <c r="E228" s="7">
        <v>2</v>
      </c>
      <c r="F228" s="7">
        <v>2559</v>
      </c>
      <c r="G228" s="7">
        <v>346</v>
      </c>
      <c r="H228" s="7">
        <f t="shared" si="55"/>
        <v>3982</v>
      </c>
      <c r="I228" s="7">
        <f t="shared" si="55"/>
        <v>1792</v>
      </c>
      <c r="J228" s="6">
        <f t="shared" si="56"/>
        <v>5774</v>
      </c>
    </row>
    <row r="229" spans="1:10" ht="12.75" x14ac:dyDescent="0.2">
      <c r="A229" s="8" t="s">
        <v>37</v>
      </c>
      <c r="B229" s="7">
        <v>5412</v>
      </c>
      <c r="C229" s="7">
        <v>8660</v>
      </c>
      <c r="D229" s="7">
        <v>305</v>
      </c>
      <c r="E229" s="7">
        <v>217</v>
      </c>
      <c r="F229" s="7">
        <v>4081</v>
      </c>
      <c r="G229" s="7">
        <v>882</v>
      </c>
      <c r="H229" s="7">
        <f t="shared" si="55"/>
        <v>9798</v>
      </c>
      <c r="I229" s="7">
        <f t="shared" si="55"/>
        <v>9759</v>
      </c>
      <c r="J229" s="6">
        <f t="shared" si="56"/>
        <v>19557</v>
      </c>
    </row>
    <row r="230" spans="1:10" ht="12.75" x14ac:dyDescent="0.2">
      <c r="A230" s="21" t="s">
        <v>3</v>
      </c>
      <c r="B230" s="6">
        <f>SUM(B218:B229)</f>
        <v>153670</v>
      </c>
      <c r="C230" s="6">
        <f t="shared" ref="C230:J230" si="57">SUM(C218:C229)</f>
        <v>41474</v>
      </c>
      <c r="D230" s="6">
        <f t="shared" si="57"/>
        <v>3187</v>
      </c>
      <c r="E230" s="6">
        <f t="shared" si="57"/>
        <v>2463</v>
      </c>
      <c r="F230" s="6">
        <f t="shared" si="57"/>
        <v>136198</v>
      </c>
      <c r="G230" s="6">
        <f t="shared" si="57"/>
        <v>11757</v>
      </c>
      <c r="H230" s="6">
        <f t="shared" si="57"/>
        <v>293055</v>
      </c>
      <c r="I230" s="6">
        <f t="shared" si="57"/>
        <v>55694</v>
      </c>
      <c r="J230" s="6">
        <f t="shared" si="57"/>
        <v>348749</v>
      </c>
    </row>
    <row r="231" spans="1:10" ht="15" customHeight="1" x14ac:dyDescent="0.2">
      <c r="A231" s="16" t="s">
        <v>19</v>
      </c>
      <c r="B231" s="7"/>
      <c r="C231" s="7"/>
      <c r="D231" s="7"/>
      <c r="E231" s="7"/>
      <c r="F231" s="7"/>
      <c r="G231" s="7"/>
      <c r="H231" s="7"/>
      <c r="I231" s="7"/>
      <c r="J231" s="6"/>
    </row>
    <row r="232" spans="1:10" ht="12.75" x14ac:dyDescent="0.2">
      <c r="A232" s="8" t="s">
        <v>26</v>
      </c>
      <c r="B232" s="7">
        <v>4154</v>
      </c>
      <c r="C232" s="7">
        <v>1975</v>
      </c>
      <c r="D232" s="7">
        <v>0</v>
      </c>
      <c r="E232" s="7">
        <v>0</v>
      </c>
      <c r="F232" s="7">
        <v>3549</v>
      </c>
      <c r="G232" s="7">
        <v>389</v>
      </c>
      <c r="H232" s="7">
        <f t="shared" ref="H232:I243" si="58">B232+D232+F232</f>
        <v>7703</v>
      </c>
      <c r="I232" s="7">
        <f t="shared" si="58"/>
        <v>2364</v>
      </c>
      <c r="J232" s="6">
        <f t="shared" ref="J232:J243" si="59">H232+I232</f>
        <v>10067</v>
      </c>
    </row>
    <row r="233" spans="1:10" ht="12.75" x14ac:dyDescent="0.2">
      <c r="A233" s="8" t="s">
        <v>27</v>
      </c>
      <c r="B233" s="7">
        <v>2324</v>
      </c>
      <c r="C233" s="7">
        <v>15239</v>
      </c>
      <c r="D233" s="7">
        <v>314</v>
      </c>
      <c r="E233" s="7">
        <v>195</v>
      </c>
      <c r="F233" s="7">
        <v>48</v>
      </c>
      <c r="G233" s="7">
        <v>20</v>
      </c>
      <c r="H233" s="7">
        <f t="shared" si="58"/>
        <v>2686</v>
      </c>
      <c r="I233" s="7">
        <f t="shared" si="58"/>
        <v>15454</v>
      </c>
      <c r="J233" s="6">
        <f t="shared" si="59"/>
        <v>18140</v>
      </c>
    </row>
    <row r="234" spans="1:10" ht="12.75" x14ac:dyDescent="0.2">
      <c r="A234" s="8" t="s">
        <v>28</v>
      </c>
      <c r="B234" s="7">
        <v>1356</v>
      </c>
      <c r="C234" s="7">
        <v>1894</v>
      </c>
      <c r="D234" s="7">
        <v>0</v>
      </c>
      <c r="E234" s="7">
        <v>0</v>
      </c>
      <c r="F234" s="7">
        <v>3024</v>
      </c>
      <c r="G234" s="7">
        <v>973</v>
      </c>
      <c r="H234" s="7">
        <f t="shared" si="58"/>
        <v>4380</v>
      </c>
      <c r="I234" s="7">
        <f t="shared" si="58"/>
        <v>2867</v>
      </c>
      <c r="J234" s="6">
        <f t="shared" si="59"/>
        <v>7247</v>
      </c>
    </row>
    <row r="235" spans="1:10" ht="12.75" x14ac:dyDescent="0.2">
      <c r="A235" s="8" t="s">
        <v>29</v>
      </c>
      <c r="B235" s="7">
        <v>6825</v>
      </c>
      <c r="C235" s="7">
        <v>2589</v>
      </c>
      <c r="D235" s="7">
        <v>338</v>
      </c>
      <c r="E235" s="7">
        <v>189</v>
      </c>
      <c r="F235" s="7">
        <v>874</v>
      </c>
      <c r="G235" s="7">
        <v>252</v>
      </c>
      <c r="H235" s="7">
        <f t="shared" si="58"/>
        <v>8037</v>
      </c>
      <c r="I235" s="7">
        <f t="shared" si="58"/>
        <v>3030</v>
      </c>
      <c r="J235" s="6">
        <f t="shared" si="59"/>
        <v>11067</v>
      </c>
    </row>
    <row r="236" spans="1:10" ht="12.75" x14ac:dyDescent="0.2">
      <c r="A236" s="8" t="s">
        <v>30</v>
      </c>
      <c r="B236" s="7">
        <v>1434</v>
      </c>
      <c r="C236" s="7">
        <v>2442</v>
      </c>
      <c r="D236" s="7">
        <v>0</v>
      </c>
      <c r="E236" s="7">
        <v>0</v>
      </c>
      <c r="F236" s="7">
        <v>2691</v>
      </c>
      <c r="G236" s="7">
        <v>270</v>
      </c>
      <c r="H236" s="7">
        <f t="shared" si="58"/>
        <v>4125</v>
      </c>
      <c r="I236" s="7">
        <f t="shared" si="58"/>
        <v>2712</v>
      </c>
      <c r="J236" s="6">
        <f t="shared" si="59"/>
        <v>6837</v>
      </c>
    </row>
    <row r="237" spans="1:10" ht="12.75" x14ac:dyDescent="0.2">
      <c r="A237" s="8" t="s">
        <v>31</v>
      </c>
      <c r="B237" s="7">
        <v>23535</v>
      </c>
      <c r="C237" s="7">
        <v>8813</v>
      </c>
      <c r="D237" s="7">
        <v>324</v>
      </c>
      <c r="E237" s="7">
        <v>185</v>
      </c>
      <c r="F237" s="7">
        <v>4920</v>
      </c>
      <c r="G237" s="7">
        <v>746</v>
      </c>
      <c r="H237" s="7">
        <f t="shared" si="58"/>
        <v>28779</v>
      </c>
      <c r="I237" s="7">
        <f t="shared" si="58"/>
        <v>9744</v>
      </c>
      <c r="J237" s="6">
        <f t="shared" si="59"/>
        <v>38523</v>
      </c>
    </row>
    <row r="238" spans="1:10" ht="12.75" x14ac:dyDescent="0.2">
      <c r="A238" s="8" t="s">
        <v>32</v>
      </c>
      <c r="B238" s="7">
        <v>21429</v>
      </c>
      <c r="C238" s="7">
        <v>1955</v>
      </c>
      <c r="D238" s="7">
        <v>0</v>
      </c>
      <c r="E238" s="7">
        <v>0</v>
      </c>
      <c r="F238" s="7">
        <v>13917</v>
      </c>
      <c r="G238" s="7">
        <v>274</v>
      </c>
      <c r="H238" s="7">
        <f t="shared" si="58"/>
        <v>35346</v>
      </c>
      <c r="I238" s="7">
        <f t="shared" si="58"/>
        <v>2229</v>
      </c>
      <c r="J238" s="6">
        <f t="shared" si="59"/>
        <v>37575</v>
      </c>
    </row>
    <row r="239" spans="1:10" ht="12.75" x14ac:dyDescent="0.2">
      <c r="A239" s="8" t="s">
        <v>33</v>
      </c>
      <c r="B239" s="7">
        <v>5580</v>
      </c>
      <c r="C239" s="7">
        <v>17021</v>
      </c>
      <c r="D239" s="7">
        <v>333</v>
      </c>
      <c r="E239" s="7">
        <v>176</v>
      </c>
      <c r="F239" s="7">
        <v>47</v>
      </c>
      <c r="G239" s="7">
        <v>18</v>
      </c>
      <c r="H239" s="7">
        <f t="shared" si="58"/>
        <v>5960</v>
      </c>
      <c r="I239" s="7">
        <f t="shared" si="58"/>
        <v>17215</v>
      </c>
      <c r="J239" s="6">
        <f t="shared" si="59"/>
        <v>23175</v>
      </c>
    </row>
    <row r="240" spans="1:10" ht="12.75" x14ac:dyDescent="0.2">
      <c r="A240" s="8" t="s">
        <v>34</v>
      </c>
      <c r="B240" s="7">
        <v>2141</v>
      </c>
      <c r="C240" s="7">
        <v>2408</v>
      </c>
      <c r="D240" s="7">
        <v>0</v>
      </c>
      <c r="E240" s="7">
        <v>0</v>
      </c>
      <c r="F240" s="7">
        <v>25529</v>
      </c>
      <c r="G240" s="7">
        <v>926</v>
      </c>
      <c r="H240" s="7">
        <f t="shared" si="58"/>
        <v>27670</v>
      </c>
      <c r="I240" s="7">
        <f t="shared" si="58"/>
        <v>3334</v>
      </c>
      <c r="J240" s="6">
        <f t="shared" si="59"/>
        <v>31004</v>
      </c>
    </row>
    <row r="241" spans="1:10" ht="12.75" x14ac:dyDescent="0.2">
      <c r="A241" s="8" t="s">
        <v>35</v>
      </c>
      <c r="B241" s="7">
        <v>6885</v>
      </c>
      <c r="C241" s="7">
        <v>2191</v>
      </c>
      <c r="D241" s="7">
        <v>345</v>
      </c>
      <c r="E241" s="7">
        <v>187</v>
      </c>
      <c r="F241" s="7">
        <v>580</v>
      </c>
      <c r="G241" s="7">
        <v>160</v>
      </c>
      <c r="H241" s="7">
        <f t="shared" si="58"/>
        <v>7810</v>
      </c>
      <c r="I241" s="7">
        <f t="shared" si="58"/>
        <v>2538</v>
      </c>
      <c r="J241" s="6">
        <f t="shared" si="59"/>
        <v>10348</v>
      </c>
    </row>
    <row r="242" spans="1:10" ht="12.75" x14ac:dyDescent="0.2">
      <c r="A242" s="8" t="s">
        <v>36</v>
      </c>
      <c r="B242" s="7">
        <v>1307</v>
      </c>
      <c r="C242" s="7">
        <v>2859</v>
      </c>
      <c r="D242" s="7">
        <v>0</v>
      </c>
      <c r="E242" s="7">
        <v>0</v>
      </c>
      <c r="F242" s="7">
        <v>2557</v>
      </c>
      <c r="G242" s="7">
        <v>226</v>
      </c>
      <c r="H242" s="7">
        <f t="shared" si="58"/>
        <v>3864</v>
      </c>
      <c r="I242" s="7">
        <f t="shared" si="58"/>
        <v>3085</v>
      </c>
      <c r="J242" s="6">
        <f t="shared" si="59"/>
        <v>6949</v>
      </c>
    </row>
    <row r="243" spans="1:10" ht="12.75" x14ac:dyDescent="0.2">
      <c r="A243" s="8" t="s">
        <v>37</v>
      </c>
      <c r="B243" s="7">
        <v>23909</v>
      </c>
      <c r="C243" s="7">
        <v>18310</v>
      </c>
      <c r="D243" s="7">
        <v>342</v>
      </c>
      <c r="E243" s="7">
        <v>167</v>
      </c>
      <c r="F243" s="7">
        <v>869</v>
      </c>
      <c r="G243" s="7">
        <v>511</v>
      </c>
      <c r="H243" s="7">
        <f t="shared" si="58"/>
        <v>25120</v>
      </c>
      <c r="I243" s="7">
        <f t="shared" si="58"/>
        <v>18988</v>
      </c>
      <c r="J243" s="6">
        <f t="shared" si="59"/>
        <v>44108</v>
      </c>
    </row>
    <row r="244" spans="1:10" ht="14.25" customHeight="1" x14ac:dyDescent="0.2">
      <c r="A244" s="21" t="s">
        <v>3</v>
      </c>
      <c r="B244" s="6">
        <f>SUM(B232:B243)</f>
        <v>100879</v>
      </c>
      <c r="C244" s="6">
        <f t="shared" ref="C244:J244" si="60">SUM(C232:C243)</f>
        <v>77696</v>
      </c>
      <c r="D244" s="6">
        <f t="shared" si="60"/>
        <v>1996</v>
      </c>
      <c r="E244" s="6">
        <f t="shared" si="60"/>
        <v>1099</v>
      </c>
      <c r="F244" s="6">
        <f t="shared" si="60"/>
        <v>58605</v>
      </c>
      <c r="G244" s="6">
        <f t="shared" si="60"/>
        <v>4765</v>
      </c>
      <c r="H244" s="6">
        <f t="shared" si="60"/>
        <v>161480</v>
      </c>
      <c r="I244" s="6">
        <f t="shared" si="60"/>
        <v>83560</v>
      </c>
      <c r="J244" s="6">
        <f t="shared" si="60"/>
        <v>245040</v>
      </c>
    </row>
    <row r="245" spans="1:10" ht="12.75" x14ac:dyDescent="0.2">
      <c r="A245" s="16" t="s">
        <v>20</v>
      </c>
      <c r="B245" s="6"/>
      <c r="C245" s="7"/>
      <c r="D245" s="6"/>
      <c r="E245" s="7"/>
      <c r="F245" s="6"/>
      <c r="G245" s="7"/>
      <c r="H245" s="7"/>
      <c r="I245" s="7"/>
      <c r="J245" s="6"/>
    </row>
    <row r="246" spans="1:10" ht="12.75" x14ac:dyDescent="0.2">
      <c r="A246" s="8" t="s">
        <v>26</v>
      </c>
      <c r="B246" s="7">
        <v>3319</v>
      </c>
      <c r="C246" s="7">
        <f>4059+14</f>
        <v>4073</v>
      </c>
      <c r="D246" s="7">
        <v>0</v>
      </c>
      <c r="E246" s="7">
        <v>0</v>
      </c>
      <c r="F246" s="7">
        <v>8</v>
      </c>
      <c r="G246" s="7">
        <v>1</v>
      </c>
      <c r="H246" s="7">
        <f t="shared" ref="H246:I257" si="61">B246+D246+F246</f>
        <v>3327</v>
      </c>
      <c r="I246" s="7">
        <f t="shared" si="61"/>
        <v>4074</v>
      </c>
      <c r="J246" s="6">
        <f t="shared" ref="J246:J257" si="62">H246+I246</f>
        <v>7401</v>
      </c>
    </row>
    <row r="247" spans="1:10" ht="12.75" x14ac:dyDescent="0.2">
      <c r="A247" s="8" t="s">
        <v>27</v>
      </c>
      <c r="B247" s="7">
        <v>5623</v>
      </c>
      <c r="C247" s="7">
        <f>21609+43</f>
        <v>21652</v>
      </c>
      <c r="D247" s="7">
        <v>0</v>
      </c>
      <c r="E247" s="7">
        <v>0</v>
      </c>
      <c r="F247" s="7">
        <v>48</v>
      </c>
      <c r="G247" s="7">
        <v>20</v>
      </c>
      <c r="H247" s="7">
        <f t="shared" si="61"/>
        <v>5671</v>
      </c>
      <c r="I247" s="7">
        <f t="shared" si="61"/>
        <v>21672</v>
      </c>
      <c r="J247" s="6">
        <f t="shared" si="62"/>
        <v>27343</v>
      </c>
    </row>
    <row r="248" spans="1:10" ht="12.75" x14ac:dyDescent="0.2">
      <c r="A248" s="8" t="s">
        <v>28</v>
      </c>
      <c r="B248" s="7">
        <v>1585</v>
      </c>
      <c r="C248" s="7">
        <v>3078</v>
      </c>
      <c r="D248" s="7">
        <v>352</v>
      </c>
      <c r="E248" s="7">
        <v>157</v>
      </c>
      <c r="F248" s="7">
        <v>1028</v>
      </c>
      <c r="G248" s="7">
        <v>507</v>
      </c>
      <c r="H248" s="7">
        <f t="shared" si="61"/>
        <v>2965</v>
      </c>
      <c r="I248" s="7">
        <f t="shared" si="61"/>
        <v>3742</v>
      </c>
      <c r="J248" s="6">
        <f t="shared" si="62"/>
        <v>6707</v>
      </c>
    </row>
    <row r="249" spans="1:10" ht="12.75" x14ac:dyDescent="0.2">
      <c r="A249" s="8" t="s">
        <v>29</v>
      </c>
      <c r="B249" s="7">
        <v>6815</v>
      </c>
      <c r="C249" s="7">
        <f>2268+10</f>
        <v>2278</v>
      </c>
      <c r="D249" s="7">
        <v>345</v>
      </c>
      <c r="E249" s="7">
        <v>179</v>
      </c>
      <c r="F249" s="7">
        <v>589</v>
      </c>
      <c r="G249" s="7">
        <v>142</v>
      </c>
      <c r="H249" s="7">
        <f t="shared" si="61"/>
        <v>7749</v>
      </c>
      <c r="I249" s="7">
        <f t="shared" si="61"/>
        <v>2599</v>
      </c>
      <c r="J249" s="6">
        <f t="shared" si="62"/>
        <v>10348</v>
      </c>
    </row>
    <row r="250" spans="1:10" ht="12.75" x14ac:dyDescent="0.2">
      <c r="A250" s="8" t="s">
        <v>30</v>
      </c>
      <c r="B250" s="7">
        <v>1895</v>
      </c>
      <c r="C250" s="7">
        <f>2900+50</f>
        <v>2950</v>
      </c>
      <c r="D250" s="7">
        <v>0</v>
      </c>
      <c r="E250" s="7">
        <v>0</v>
      </c>
      <c r="F250" s="7">
        <v>2547</v>
      </c>
      <c r="G250" s="7">
        <f>15.3+123</f>
        <v>138.30000000000001</v>
      </c>
      <c r="H250" s="7">
        <f t="shared" si="61"/>
        <v>4442</v>
      </c>
      <c r="I250" s="7">
        <f t="shared" si="61"/>
        <v>3088.3</v>
      </c>
      <c r="J250" s="6">
        <f t="shared" si="62"/>
        <v>7530.3</v>
      </c>
    </row>
    <row r="251" spans="1:10" ht="12.75" x14ac:dyDescent="0.2">
      <c r="A251" s="8" t="s">
        <v>31</v>
      </c>
      <c r="B251" s="7">
        <v>6049</v>
      </c>
      <c r="C251" s="7">
        <v>19584</v>
      </c>
      <c r="D251" s="7">
        <v>362</v>
      </c>
      <c r="E251" s="7">
        <v>147</v>
      </c>
      <c r="F251" s="7">
        <v>1032</v>
      </c>
      <c r="G251" s="7">
        <v>465</v>
      </c>
      <c r="H251" s="7">
        <f t="shared" si="61"/>
        <v>7443</v>
      </c>
      <c r="I251" s="7">
        <f t="shared" si="61"/>
        <v>20196</v>
      </c>
      <c r="J251" s="6">
        <f t="shared" si="62"/>
        <v>27639</v>
      </c>
    </row>
    <row r="252" spans="1:10" ht="12.75" x14ac:dyDescent="0.2">
      <c r="A252" s="8" t="s">
        <v>32</v>
      </c>
      <c r="B252" s="7">
        <v>6681</v>
      </c>
      <c r="C252" s="7">
        <v>3815</v>
      </c>
      <c r="D252" s="7">
        <v>0</v>
      </c>
      <c r="E252" s="7">
        <v>0</v>
      </c>
      <c r="F252" s="7">
        <v>9</v>
      </c>
      <c r="G252" s="7">
        <v>1</v>
      </c>
      <c r="H252" s="7">
        <f t="shared" si="61"/>
        <v>6690</v>
      </c>
      <c r="I252" s="7">
        <f t="shared" si="61"/>
        <v>3816</v>
      </c>
      <c r="J252" s="6">
        <f t="shared" si="62"/>
        <v>10506</v>
      </c>
    </row>
    <row r="253" spans="1:10" ht="12.75" x14ac:dyDescent="0.2">
      <c r="A253" s="8" t="s">
        <v>33</v>
      </c>
      <c r="B253" s="7">
        <v>5791</v>
      </c>
      <c r="C253" s="7">
        <v>16371</v>
      </c>
      <c r="D253" s="7">
        <v>0</v>
      </c>
      <c r="E253" s="7">
        <v>0</v>
      </c>
      <c r="F253" s="7">
        <v>47</v>
      </c>
      <c r="G253" s="7">
        <v>15</v>
      </c>
      <c r="H253" s="7">
        <f t="shared" si="61"/>
        <v>5838</v>
      </c>
      <c r="I253" s="7">
        <f t="shared" si="61"/>
        <v>16386</v>
      </c>
      <c r="J253" s="6">
        <f t="shared" si="62"/>
        <v>22224</v>
      </c>
    </row>
    <row r="254" spans="1:10" ht="12.75" x14ac:dyDescent="0.2">
      <c r="A254" s="8" t="s">
        <v>34</v>
      </c>
      <c r="B254" s="7">
        <v>1595</v>
      </c>
      <c r="C254" s="7">
        <f>3026+11</f>
        <v>3037</v>
      </c>
      <c r="D254" s="7">
        <v>718</v>
      </c>
      <c r="E254" s="7">
        <v>309</v>
      </c>
      <c r="F254" s="7">
        <f>1100-77</f>
        <v>1023</v>
      </c>
      <c r="G254" s="7">
        <v>486</v>
      </c>
      <c r="H254" s="7">
        <f t="shared" si="61"/>
        <v>3336</v>
      </c>
      <c r="I254" s="7">
        <f t="shared" si="61"/>
        <v>3832</v>
      </c>
      <c r="J254" s="6">
        <f t="shared" si="62"/>
        <v>7168</v>
      </c>
    </row>
    <row r="255" spans="1:10" ht="12.75" x14ac:dyDescent="0.2">
      <c r="A255" s="8" t="s">
        <v>35</v>
      </c>
      <c r="B255" s="7">
        <v>8278</v>
      </c>
      <c r="C255" s="7">
        <v>2190</v>
      </c>
      <c r="D255" s="7">
        <v>0</v>
      </c>
      <c r="E255" s="7">
        <v>0</v>
      </c>
      <c r="F255" s="7">
        <v>573</v>
      </c>
      <c r="G255" s="7">
        <v>119</v>
      </c>
      <c r="H255" s="7">
        <f t="shared" si="61"/>
        <v>8851</v>
      </c>
      <c r="I255" s="7">
        <f t="shared" si="61"/>
        <v>2309</v>
      </c>
      <c r="J255" s="6">
        <f t="shared" si="62"/>
        <v>11160</v>
      </c>
    </row>
    <row r="256" spans="1:10" ht="12.75" x14ac:dyDescent="0.2">
      <c r="A256" s="8" t="s">
        <v>36</v>
      </c>
      <c r="B256" s="7">
        <v>220</v>
      </c>
      <c r="C256" s="7">
        <v>182</v>
      </c>
      <c r="D256" s="7">
        <v>0</v>
      </c>
      <c r="E256" s="7">
        <v>0</v>
      </c>
      <c r="F256" s="7">
        <v>2557</v>
      </c>
      <c r="G256" s="7">
        <f>12+85</f>
        <v>97</v>
      </c>
      <c r="H256" s="7">
        <f t="shared" si="61"/>
        <v>2777</v>
      </c>
      <c r="I256" s="7">
        <f t="shared" si="61"/>
        <v>279</v>
      </c>
      <c r="J256" s="6">
        <f t="shared" si="62"/>
        <v>3056</v>
      </c>
    </row>
    <row r="257" spans="1:10" ht="12.75" x14ac:dyDescent="0.2">
      <c r="A257" s="8" t="s">
        <v>37</v>
      </c>
      <c r="B257" s="7">
        <v>200203</v>
      </c>
      <c r="C257" s="7">
        <f>25474+4770</f>
        <v>30244</v>
      </c>
      <c r="D257" s="7">
        <v>383</v>
      </c>
      <c r="E257" s="7">
        <v>251</v>
      </c>
      <c r="F257" s="7">
        <v>1049</v>
      </c>
      <c r="G257" s="7">
        <f>420+21</f>
        <v>441</v>
      </c>
      <c r="H257" s="7">
        <f t="shared" si="61"/>
        <v>201635</v>
      </c>
      <c r="I257" s="7">
        <f t="shared" si="61"/>
        <v>30936</v>
      </c>
      <c r="J257" s="6">
        <f t="shared" si="62"/>
        <v>232571</v>
      </c>
    </row>
    <row r="258" spans="1:10" ht="12.75" x14ac:dyDescent="0.2">
      <c r="A258" s="21" t="s">
        <v>3</v>
      </c>
      <c r="B258" s="6">
        <f>SUM(B246:B257)</f>
        <v>248054</v>
      </c>
      <c r="C258" s="6">
        <f t="shared" ref="C258:J258" si="63">SUM(C246:C257)</f>
        <v>109454</v>
      </c>
      <c r="D258" s="6">
        <f t="shared" si="63"/>
        <v>2160</v>
      </c>
      <c r="E258" s="6">
        <f t="shared" si="63"/>
        <v>1043</v>
      </c>
      <c r="F258" s="6">
        <f t="shared" si="63"/>
        <v>10510</v>
      </c>
      <c r="G258" s="6">
        <f t="shared" si="63"/>
        <v>2432.3000000000002</v>
      </c>
      <c r="H258" s="6">
        <f t="shared" si="63"/>
        <v>260724</v>
      </c>
      <c r="I258" s="6">
        <f t="shared" si="63"/>
        <v>112929.3</v>
      </c>
      <c r="J258" s="6">
        <f t="shared" si="63"/>
        <v>373653.3</v>
      </c>
    </row>
    <row r="259" spans="1:10" ht="15.75" customHeight="1" x14ac:dyDescent="0.2">
      <c r="A259" s="16" t="s">
        <v>21</v>
      </c>
      <c r="B259" s="6"/>
      <c r="C259" s="7"/>
      <c r="D259" s="6"/>
      <c r="E259" s="7"/>
      <c r="F259" s="6"/>
      <c r="G259" s="7"/>
      <c r="H259" s="7"/>
      <c r="I259" s="7"/>
      <c r="J259" s="6"/>
    </row>
    <row r="260" spans="1:10" ht="12.75" x14ac:dyDescent="0.2">
      <c r="A260" s="8" t="s">
        <v>26</v>
      </c>
      <c r="B260" s="7">
        <v>2604</v>
      </c>
      <c r="C260" s="7">
        <v>3628</v>
      </c>
      <c r="D260" s="7">
        <v>0</v>
      </c>
      <c r="E260" s="7">
        <v>0</v>
      </c>
      <c r="F260" s="7">
        <v>8</v>
      </c>
      <c r="G260" s="7">
        <v>1</v>
      </c>
      <c r="H260" s="7">
        <f t="shared" ref="H260:I271" si="64">B260+D260+F260</f>
        <v>2612</v>
      </c>
      <c r="I260" s="7">
        <f t="shared" si="64"/>
        <v>3629</v>
      </c>
      <c r="J260" s="6">
        <f t="shared" ref="J260:J271" si="65">H260+I260</f>
        <v>6241</v>
      </c>
    </row>
    <row r="261" spans="1:10" ht="12.75" x14ac:dyDescent="0.2">
      <c r="A261" s="8" t="s">
        <v>27</v>
      </c>
      <c r="B261" s="7">
        <v>6272</v>
      </c>
      <c r="C261" s="7">
        <v>20064</v>
      </c>
      <c r="D261" s="7">
        <v>0</v>
      </c>
      <c r="E261" s="7">
        <v>0</v>
      </c>
      <c r="F261" s="7">
        <v>48</v>
      </c>
      <c r="G261" s="7">
        <v>8</v>
      </c>
      <c r="H261" s="7">
        <f t="shared" si="64"/>
        <v>6320</v>
      </c>
      <c r="I261" s="7">
        <f t="shared" si="64"/>
        <v>20072</v>
      </c>
      <c r="J261" s="6">
        <f t="shared" si="65"/>
        <v>26392</v>
      </c>
    </row>
    <row r="262" spans="1:10" ht="12.75" x14ac:dyDescent="0.2">
      <c r="A262" s="8" t="s">
        <v>28</v>
      </c>
      <c r="B262" s="7">
        <v>1487</v>
      </c>
      <c r="C262" s="7">
        <v>3230</v>
      </c>
      <c r="D262" s="7">
        <v>743</v>
      </c>
      <c r="E262" s="7">
        <v>296</v>
      </c>
      <c r="F262" s="7">
        <v>1161</v>
      </c>
      <c r="G262" s="7">
        <v>461</v>
      </c>
      <c r="H262" s="7">
        <f t="shared" si="64"/>
        <v>3391</v>
      </c>
      <c r="I262" s="7">
        <f t="shared" si="64"/>
        <v>3987</v>
      </c>
      <c r="J262" s="6">
        <f t="shared" si="65"/>
        <v>7378</v>
      </c>
    </row>
    <row r="263" spans="1:10" ht="12.75" x14ac:dyDescent="0.2">
      <c r="A263" s="8" t="s">
        <v>29</v>
      </c>
      <c r="B263" s="7">
        <v>93280</v>
      </c>
      <c r="C263" s="7">
        <v>11758</v>
      </c>
      <c r="D263" s="7">
        <v>0</v>
      </c>
      <c r="E263" s="7">
        <v>0</v>
      </c>
      <c r="F263" s="7">
        <v>590</v>
      </c>
      <c r="G263" s="7">
        <v>101</v>
      </c>
      <c r="H263" s="7">
        <f t="shared" si="64"/>
        <v>93870</v>
      </c>
      <c r="I263" s="7">
        <f t="shared" si="64"/>
        <v>11859</v>
      </c>
      <c r="J263" s="6">
        <f t="shared" si="65"/>
        <v>105729</v>
      </c>
    </row>
    <row r="264" spans="1:10" ht="12.75" x14ac:dyDescent="0.2">
      <c r="A264" s="8" t="s">
        <v>30</v>
      </c>
      <c r="B264" s="7">
        <v>2053</v>
      </c>
      <c r="C264" s="7">
        <v>6634</v>
      </c>
      <c r="D264" s="7">
        <v>0</v>
      </c>
      <c r="E264" s="7">
        <v>0</v>
      </c>
      <c r="F264" s="7">
        <v>2548</v>
      </c>
      <c r="G264" s="7">
        <v>69</v>
      </c>
      <c r="H264" s="7">
        <f t="shared" si="64"/>
        <v>4601</v>
      </c>
      <c r="I264" s="7">
        <f t="shared" si="64"/>
        <v>6703</v>
      </c>
      <c r="J264" s="6">
        <f t="shared" si="65"/>
        <v>11304</v>
      </c>
    </row>
    <row r="265" spans="1:10" ht="12.75" x14ac:dyDescent="0.2">
      <c r="A265" s="8" t="s">
        <v>31</v>
      </c>
      <c r="B265" s="7">
        <v>65457</v>
      </c>
      <c r="C265" s="7">
        <v>18100</v>
      </c>
      <c r="D265" s="7">
        <v>406</v>
      </c>
      <c r="E265" s="7">
        <v>103</v>
      </c>
      <c r="F265" s="7">
        <v>527</v>
      </c>
      <c r="G265" s="7">
        <v>117</v>
      </c>
      <c r="H265" s="7">
        <f t="shared" si="64"/>
        <v>66390</v>
      </c>
      <c r="I265" s="7">
        <f t="shared" si="64"/>
        <v>18320</v>
      </c>
      <c r="J265" s="6">
        <f t="shared" si="65"/>
        <v>84710</v>
      </c>
    </row>
    <row r="266" spans="1:10" ht="12.75" x14ac:dyDescent="0.2">
      <c r="A266" s="8" t="s">
        <v>32</v>
      </c>
      <c r="B266" s="7">
        <v>3409</v>
      </c>
      <c r="C266" s="7">
        <v>3818</v>
      </c>
      <c r="D266" s="7">
        <v>0</v>
      </c>
      <c r="E266" s="7">
        <v>0</v>
      </c>
      <c r="F266" s="7">
        <v>638</v>
      </c>
      <c r="G266" s="7">
        <v>586</v>
      </c>
      <c r="H266" s="7">
        <f t="shared" si="64"/>
        <v>4047</v>
      </c>
      <c r="I266" s="7">
        <f t="shared" si="64"/>
        <v>4404</v>
      </c>
      <c r="J266" s="6">
        <f t="shared" si="65"/>
        <v>8451</v>
      </c>
    </row>
    <row r="267" spans="1:10" ht="12.75" x14ac:dyDescent="0.2">
      <c r="A267" s="8" t="s">
        <v>33</v>
      </c>
      <c r="B267" s="7">
        <v>6347</v>
      </c>
      <c r="C267" s="7">
        <v>18840</v>
      </c>
      <c r="D267" s="7">
        <v>0</v>
      </c>
      <c r="E267" s="7">
        <v>0</v>
      </c>
      <c r="F267" s="7">
        <v>48</v>
      </c>
      <c r="G267" s="7">
        <v>11</v>
      </c>
      <c r="H267" s="7">
        <f t="shared" si="64"/>
        <v>6395</v>
      </c>
      <c r="I267" s="7">
        <f t="shared" si="64"/>
        <v>18851</v>
      </c>
      <c r="J267" s="6">
        <f t="shared" si="65"/>
        <v>25246</v>
      </c>
    </row>
    <row r="268" spans="1:10" ht="12.75" x14ac:dyDescent="0.2">
      <c r="A268" s="8" t="s">
        <v>34</v>
      </c>
      <c r="B268" s="7">
        <v>17358</v>
      </c>
      <c r="C268" s="7">
        <v>10091</v>
      </c>
      <c r="D268" s="7">
        <v>417</v>
      </c>
      <c r="E268" s="7">
        <v>92</v>
      </c>
      <c r="F268" s="7">
        <v>1165</v>
      </c>
      <c r="G268" s="7">
        <v>470</v>
      </c>
      <c r="H268" s="7">
        <f t="shared" si="64"/>
        <v>18940</v>
      </c>
      <c r="I268" s="7">
        <f t="shared" si="64"/>
        <v>10653</v>
      </c>
      <c r="J268" s="6">
        <f t="shared" si="65"/>
        <v>29593</v>
      </c>
    </row>
    <row r="269" spans="1:10" ht="12.75" x14ac:dyDescent="0.2">
      <c r="A269" s="8" t="s">
        <v>35</v>
      </c>
      <c r="B269" s="7">
        <v>5183</v>
      </c>
      <c r="C269" s="7">
        <v>9450</v>
      </c>
      <c r="D269" s="7">
        <v>349</v>
      </c>
      <c r="E269" s="7">
        <v>161</v>
      </c>
      <c r="F269" s="7">
        <v>573</v>
      </c>
      <c r="G269" s="7">
        <v>79</v>
      </c>
      <c r="H269" s="7">
        <f t="shared" si="64"/>
        <v>6105</v>
      </c>
      <c r="I269" s="7">
        <f t="shared" si="64"/>
        <v>9690</v>
      </c>
      <c r="J269" s="6">
        <f t="shared" si="65"/>
        <v>15795</v>
      </c>
    </row>
    <row r="270" spans="1:10" ht="12.75" x14ac:dyDescent="0.2">
      <c r="A270" s="8" t="s">
        <v>36</v>
      </c>
      <c r="B270" s="7">
        <v>73601</v>
      </c>
      <c r="C270" s="7">
        <v>7601</v>
      </c>
      <c r="D270" s="7">
        <v>0</v>
      </c>
      <c r="E270" s="7">
        <v>0</v>
      </c>
      <c r="F270" s="7">
        <v>64</v>
      </c>
      <c r="G270" s="7">
        <v>13</v>
      </c>
      <c r="H270" s="7">
        <f t="shared" si="64"/>
        <v>73665</v>
      </c>
      <c r="I270" s="7">
        <f t="shared" si="64"/>
        <v>7614</v>
      </c>
      <c r="J270" s="6">
        <f t="shared" si="65"/>
        <v>81279</v>
      </c>
    </row>
    <row r="271" spans="1:10" ht="12.75" x14ac:dyDescent="0.2">
      <c r="A271" s="8" t="s">
        <v>37</v>
      </c>
      <c r="B271" s="7">
        <v>7867</v>
      </c>
      <c r="C271" s="7">
        <v>17768</v>
      </c>
      <c r="D271" s="7">
        <v>908</v>
      </c>
      <c r="E271" s="7">
        <v>476</v>
      </c>
      <c r="F271" s="7">
        <v>1056</v>
      </c>
      <c r="G271" s="7">
        <v>440</v>
      </c>
      <c r="H271" s="7">
        <f t="shared" si="64"/>
        <v>9831</v>
      </c>
      <c r="I271" s="7">
        <f t="shared" si="64"/>
        <v>18684</v>
      </c>
      <c r="J271" s="6">
        <f t="shared" si="65"/>
        <v>28515</v>
      </c>
    </row>
    <row r="272" spans="1:10" ht="12.75" x14ac:dyDescent="0.2">
      <c r="A272" s="21" t="s">
        <v>3</v>
      </c>
      <c r="B272" s="6">
        <f>SUM(B260:B271)</f>
        <v>284918</v>
      </c>
      <c r="C272" s="6">
        <f t="shared" ref="C272:J272" si="66">SUM(C260:C271)</f>
        <v>130982</v>
      </c>
      <c r="D272" s="6">
        <f t="shared" si="66"/>
        <v>2823</v>
      </c>
      <c r="E272" s="6">
        <f t="shared" si="66"/>
        <v>1128</v>
      </c>
      <c r="F272" s="6">
        <f t="shared" si="66"/>
        <v>8426</v>
      </c>
      <c r="G272" s="6">
        <f t="shared" si="66"/>
        <v>2356</v>
      </c>
      <c r="H272" s="6">
        <f t="shared" si="66"/>
        <v>296167</v>
      </c>
      <c r="I272" s="6">
        <f t="shared" si="66"/>
        <v>134466</v>
      </c>
      <c r="J272" s="6">
        <f t="shared" si="66"/>
        <v>430633</v>
      </c>
    </row>
    <row r="273" spans="1:10" ht="12.75" x14ac:dyDescent="0.2">
      <c r="A273" s="17">
        <v>2006</v>
      </c>
      <c r="B273" s="6"/>
      <c r="C273" s="7"/>
      <c r="D273" s="6"/>
      <c r="E273" s="7"/>
      <c r="F273" s="6"/>
      <c r="G273" s="7"/>
      <c r="H273" s="7"/>
      <c r="I273" s="7"/>
      <c r="J273" s="6"/>
    </row>
    <row r="274" spans="1:10" ht="12.75" x14ac:dyDescent="0.2">
      <c r="A274" s="8" t="s">
        <v>26</v>
      </c>
      <c r="B274" s="7">
        <v>4790</v>
      </c>
      <c r="C274" s="7">
        <v>3545</v>
      </c>
      <c r="D274" s="7">
        <v>526</v>
      </c>
      <c r="E274" s="7">
        <v>57</v>
      </c>
      <c r="F274" s="7">
        <v>8</v>
      </c>
      <c r="G274" s="7">
        <v>0</v>
      </c>
      <c r="H274" s="7">
        <f t="shared" ref="H274:I285" si="67">B274+D274+F274</f>
        <v>5324</v>
      </c>
      <c r="I274" s="7">
        <f t="shared" si="67"/>
        <v>3602</v>
      </c>
      <c r="J274" s="6">
        <f t="shared" ref="J274:J285" si="68">H274+I274</f>
        <v>8926</v>
      </c>
    </row>
    <row r="275" spans="1:10" ht="12.75" x14ac:dyDescent="0.2">
      <c r="A275" s="8" t="s">
        <v>27</v>
      </c>
      <c r="B275" s="7">
        <v>6408</v>
      </c>
      <c r="C275" s="7">
        <v>17067</v>
      </c>
      <c r="D275" s="7">
        <v>441</v>
      </c>
      <c r="E275" s="7">
        <v>67</v>
      </c>
      <c r="F275" s="7">
        <v>48</v>
      </c>
      <c r="G275" s="7">
        <v>9</v>
      </c>
      <c r="H275" s="7">
        <f t="shared" si="67"/>
        <v>6897</v>
      </c>
      <c r="I275" s="7">
        <f t="shared" si="67"/>
        <v>17143</v>
      </c>
      <c r="J275" s="6">
        <f t="shared" si="68"/>
        <v>24040</v>
      </c>
    </row>
    <row r="276" spans="1:10" ht="12.75" x14ac:dyDescent="0.2">
      <c r="A276" s="8" t="s">
        <v>28</v>
      </c>
      <c r="B276" s="7">
        <v>27801</v>
      </c>
      <c r="C276" s="7">
        <v>10227</v>
      </c>
      <c r="D276" s="7">
        <v>225</v>
      </c>
      <c r="E276" s="7">
        <v>110</v>
      </c>
      <c r="F276" s="7">
        <v>3074</v>
      </c>
      <c r="G276" s="7">
        <v>1907</v>
      </c>
      <c r="H276" s="7">
        <f t="shared" si="67"/>
        <v>31100</v>
      </c>
      <c r="I276" s="7">
        <f t="shared" si="67"/>
        <v>12244</v>
      </c>
      <c r="J276" s="6">
        <f t="shared" si="68"/>
        <v>43344</v>
      </c>
    </row>
    <row r="277" spans="1:10" ht="12.75" x14ac:dyDescent="0.2">
      <c r="A277" s="8" t="s">
        <v>29</v>
      </c>
      <c r="B277" s="7">
        <v>7574</v>
      </c>
      <c r="C277" s="7">
        <v>10380</v>
      </c>
      <c r="D277" s="7">
        <v>604</v>
      </c>
      <c r="E277" s="7">
        <v>418</v>
      </c>
      <c r="F277" s="7">
        <v>576</v>
      </c>
      <c r="G277" s="7">
        <v>60</v>
      </c>
      <c r="H277" s="7">
        <f t="shared" si="67"/>
        <v>8754</v>
      </c>
      <c r="I277" s="7">
        <f t="shared" si="67"/>
        <v>10858</v>
      </c>
      <c r="J277" s="6">
        <f t="shared" si="68"/>
        <v>19612</v>
      </c>
    </row>
    <row r="278" spans="1:10" ht="12.75" x14ac:dyDescent="0.2">
      <c r="A278" s="8" t="s">
        <v>30</v>
      </c>
      <c r="B278" s="7">
        <v>3169</v>
      </c>
      <c r="C278" s="7">
        <v>5899</v>
      </c>
      <c r="D278" s="7">
        <v>454</v>
      </c>
      <c r="E278" s="7">
        <v>54</v>
      </c>
      <c r="F278" s="7">
        <v>65</v>
      </c>
      <c r="G278" s="7">
        <v>12</v>
      </c>
      <c r="H278" s="7">
        <f t="shared" si="67"/>
        <v>3688</v>
      </c>
      <c r="I278" s="7">
        <f t="shared" si="67"/>
        <v>5965</v>
      </c>
      <c r="J278" s="6">
        <f t="shared" si="68"/>
        <v>9653</v>
      </c>
    </row>
    <row r="279" spans="1:10" ht="12.75" x14ac:dyDescent="0.2">
      <c r="A279" s="8" t="s">
        <v>31</v>
      </c>
      <c r="B279" s="7">
        <v>7786</v>
      </c>
      <c r="C279" s="7">
        <v>17957</v>
      </c>
      <c r="D279" s="7">
        <v>473</v>
      </c>
      <c r="E279" s="7">
        <v>367</v>
      </c>
      <c r="F279" s="7">
        <v>3112</v>
      </c>
      <c r="G279" s="7">
        <v>1845</v>
      </c>
      <c r="H279" s="7">
        <f t="shared" si="67"/>
        <v>11371</v>
      </c>
      <c r="I279" s="7">
        <f t="shared" si="67"/>
        <v>20169</v>
      </c>
      <c r="J279" s="6">
        <f t="shared" si="68"/>
        <v>31540</v>
      </c>
    </row>
    <row r="280" spans="1:10" ht="12.75" x14ac:dyDescent="0.2">
      <c r="A280" s="8" t="s">
        <v>32</v>
      </c>
      <c r="B280" s="7">
        <v>4626</v>
      </c>
      <c r="C280" s="7">
        <v>3820</v>
      </c>
      <c r="D280" s="7">
        <v>535</v>
      </c>
      <c r="E280" s="7">
        <v>50</v>
      </c>
      <c r="F280" s="7">
        <v>8</v>
      </c>
      <c r="G280" s="7">
        <v>229</v>
      </c>
      <c r="H280" s="7">
        <f t="shared" si="67"/>
        <v>5169</v>
      </c>
      <c r="I280" s="7">
        <f t="shared" si="67"/>
        <v>4099</v>
      </c>
      <c r="J280" s="6">
        <f t="shared" si="68"/>
        <v>9268</v>
      </c>
    </row>
    <row r="281" spans="1:10" ht="12.75" x14ac:dyDescent="0.2">
      <c r="A281" s="8" t="s">
        <v>33</v>
      </c>
      <c r="B281" s="7">
        <v>18153</v>
      </c>
      <c r="C281" s="7">
        <v>18937</v>
      </c>
      <c r="D281" s="7">
        <v>467</v>
      </c>
      <c r="E281" s="7">
        <v>42</v>
      </c>
      <c r="F281" s="7">
        <v>48</v>
      </c>
      <c r="G281" s="7">
        <v>7</v>
      </c>
      <c r="H281" s="7">
        <f t="shared" si="67"/>
        <v>18668</v>
      </c>
      <c r="I281" s="7">
        <f t="shared" si="67"/>
        <v>18986</v>
      </c>
      <c r="J281" s="6">
        <f t="shared" si="68"/>
        <v>37654</v>
      </c>
    </row>
    <row r="282" spans="1:10" ht="12.75" x14ac:dyDescent="0.2">
      <c r="A282" s="8" t="s">
        <v>34</v>
      </c>
      <c r="B282" s="7">
        <v>19588</v>
      </c>
      <c r="C282" s="7">
        <v>10177</v>
      </c>
      <c r="D282" s="7">
        <v>571</v>
      </c>
      <c r="E282" s="7">
        <v>252</v>
      </c>
      <c r="F282" s="7">
        <v>3158</v>
      </c>
      <c r="G282" s="7">
        <v>1820</v>
      </c>
      <c r="H282" s="7">
        <f t="shared" si="67"/>
        <v>23317</v>
      </c>
      <c r="I282" s="7">
        <f t="shared" si="67"/>
        <v>12249</v>
      </c>
      <c r="J282" s="6">
        <f t="shared" si="68"/>
        <v>35566</v>
      </c>
    </row>
    <row r="283" spans="1:10" ht="12.75" x14ac:dyDescent="0.2">
      <c r="A283" s="8" t="s">
        <v>35</v>
      </c>
      <c r="B283" s="7">
        <v>12679</v>
      </c>
      <c r="C283" s="7">
        <v>12378</v>
      </c>
      <c r="D283" s="7">
        <v>257</v>
      </c>
      <c r="E283" s="7">
        <v>269</v>
      </c>
      <c r="F283" s="7">
        <v>577</v>
      </c>
      <c r="G283" s="7">
        <v>41</v>
      </c>
      <c r="H283" s="7">
        <f t="shared" si="67"/>
        <v>13513</v>
      </c>
      <c r="I283" s="7">
        <f t="shared" si="67"/>
        <v>12688</v>
      </c>
      <c r="J283" s="6">
        <f t="shared" si="68"/>
        <v>26201</v>
      </c>
    </row>
    <row r="284" spans="1:10" ht="12.75" x14ac:dyDescent="0.2">
      <c r="A284" s="8" t="s">
        <v>36</v>
      </c>
      <c r="B284" s="7">
        <v>3819</v>
      </c>
      <c r="C284" s="7">
        <v>6113</v>
      </c>
      <c r="D284" s="7">
        <v>0</v>
      </c>
      <c r="E284" s="7">
        <v>0</v>
      </c>
      <c r="F284" s="7">
        <v>65</v>
      </c>
      <c r="G284" s="7">
        <v>9</v>
      </c>
      <c r="H284" s="7">
        <f t="shared" si="67"/>
        <v>3884</v>
      </c>
      <c r="I284" s="7">
        <f t="shared" si="67"/>
        <v>6122</v>
      </c>
      <c r="J284" s="6">
        <f t="shared" si="68"/>
        <v>10006</v>
      </c>
    </row>
    <row r="285" spans="1:10" ht="12.75" x14ac:dyDescent="0.2">
      <c r="A285" s="8" t="s">
        <v>37</v>
      </c>
      <c r="B285" s="7">
        <v>4956</v>
      </c>
      <c r="C285" s="7">
        <v>2375</v>
      </c>
      <c r="D285" s="7">
        <v>964</v>
      </c>
      <c r="E285" s="7">
        <v>397</v>
      </c>
      <c r="F285" s="7">
        <v>3205</v>
      </c>
      <c r="G285" s="7">
        <v>1795</v>
      </c>
      <c r="H285" s="7">
        <f t="shared" si="67"/>
        <v>9125</v>
      </c>
      <c r="I285" s="7">
        <f t="shared" si="67"/>
        <v>4567</v>
      </c>
      <c r="J285" s="6">
        <f t="shared" si="68"/>
        <v>13692</v>
      </c>
    </row>
    <row r="286" spans="1:10" ht="12.75" x14ac:dyDescent="0.2">
      <c r="A286" s="21" t="s">
        <v>3</v>
      </c>
      <c r="B286" s="6">
        <f>SUM(B274:B285)</f>
        <v>121349</v>
      </c>
      <c r="C286" s="6">
        <f t="shared" ref="C286:J286" si="69">SUM(C274:C285)</f>
        <v>118875</v>
      </c>
      <c r="D286" s="6">
        <f t="shared" si="69"/>
        <v>5517</v>
      </c>
      <c r="E286" s="6">
        <f t="shared" si="69"/>
        <v>2083</v>
      </c>
      <c r="F286" s="6">
        <f t="shared" si="69"/>
        <v>13944</v>
      </c>
      <c r="G286" s="6">
        <f t="shared" si="69"/>
        <v>7734</v>
      </c>
      <c r="H286" s="6">
        <f t="shared" si="69"/>
        <v>140810</v>
      </c>
      <c r="I286" s="6">
        <f t="shared" si="69"/>
        <v>128692</v>
      </c>
      <c r="J286" s="6">
        <f t="shared" si="69"/>
        <v>269502</v>
      </c>
    </row>
    <row r="287" spans="1:10" ht="16.5" customHeight="1" x14ac:dyDescent="0.2">
      <c r="A287" s="17">
        <v>2007</v>
      </c>
      <c r="B287" s="6"/>
      <c r="C287" s="6"/>
      <c r="D287" s="6"/>
      <c r="E287" s="6"/>
      <c r="F287" s="7"/>
      <c r="G287" s="7"/>
      <c r="H287" s="7"/>
      <c r="I287" s="7"/>
      <c r="J287" s="6"/>
    </row>
    <row r="288" spans="1:10" ht="12.75" x14ac:dyDescent="0.2">
      <c r="A288" s="8" t="s">
        <v>26</v>
      </c>
      <c r="B288" s="7">
        <v>4374</v>
      </c>
      <c r="C288" s="7">
        <v>4010</v>
      </c>
      <c r="D288" s="7">
        <v>526</v>
      </c>
      <c r="E288" s="7">
        <v>35</v>
      </c>
      <c r="F288" s="7">
        <v>0</v>
      </c>
      <c r="G288" s="7">
        <v>0</v>
      </c>
      <c r="H288" s="7">
        <f t="shared" ref="H288:I299" si="70">B288+D288+F288</f>
        <v>4900</v>
      </c>
      <c r="I288" s="7">
        <f t="shared" si="70"/>
        <v>4045</v>
      </c>
      <c r="J288" s="6">
        <f t="shared" ref="J288:J299" si="71">H288+I288</f>
        <v>8945</v>
      </c>
    </row>
    <row r="289" spans="1:10" ht="12.75" x14ac:dyDescent="0.2">
      <c r="A289" s="8" t="s">
        <v>27</v>
      </c>
      <c r="B289" s="7">
        <v>1130280</v>
      </c>
      <c r="C289" s="7">
        <v>51466</v>
      </c>
      <c r="D289" s="7">
        <v>0</v>
      </c>
      <c r="E289" s="7">
        <v>0</v>
      </c>
      <c r="F289" s="7">
        <v>48</v>
      </c>
      <c r="G289" s="7">
        <v>6</v>
      </c>
      <c r="H289" s="7">
        <f t="shared" si="70"/>
        <v>1130328</v>
      </c>
      <c r="I289" s="7">
        <f t="shared" si="70"/>
        <v>51472</v>
      </c>
      <c r="J289" s="6">
        <f t="shared" si="71"/>
        <v>1181800</v>
      </c>
    </row>
    <row r="290" spans="1:10" ht="12.75" x14ac:dyDescent="0.2">
      <c r="A290" s="8" t="s">
        <v>28</v>
      </c>
      <c r="B290" s="7">
        <v>3397</v>
      </c>
      <c r="C290" s="7">
        <v>2132</v>
      </c>
      <c r="D290" s="7">
        <v>719</v>
      </c>
      <c r="E290" s="7">
        <v>123</v>
      </c>
      <c r="F290" s="7">
        <v>3261</v>
      </c>
      <c r="G290" s="7">
        <v>1692</v>
      </c>
      <c r="H290" s="7">
        <f t="shared" si="70"/>
        <v>7377</v>
      </c>
      <c r="I290" s="7">
        <f t="shared" si="70"/>
        <v>3947</v>
      </c>
      <c r="J290" s="6">
        <f t="shared" si="71"/>
        <v>11324</v>
      </c>
    </row>
    <row r="291" spans="1:10" ht="12.75" x14ac:dyDescent="0.2">
      <c r="A291" s="8" t="s">
        <v>29</v>
      </c>
      <c r="B291" s="7">
        <v>4243</v>
      </c>
      <c r="C291" s="7">
        <v>2208</v>
      </c>
      <c r="D291" s="7">
        <v>603</v>
      </c>
      <c r="E291" s="7">
        <v>261</v>
      </c>
      <c r="F291" s="7">
        <v>565</v>
      </c>
      <c r="G291" s="7">
        <v>20</v>
      </c>
      <c r="H291" s="7">
        <f t="shared" si="70"/>
        <v>5411</v>
      </c>
      <c r="I291" s="7">
        <f t="shared" si="70"/>
        <v>2489</v>
      </c>
      <c r="J291" s="6">
        <f t="shared" si="71"/>
        <v>7900</v>
      </c>
    </row>
    <row r="292" spans="1:10" ht="12.75" x14ac:dyDescent="0.2">
      <c r="A292" s="8" t="s">
        <v>30</v>
      </c>
      <c r="B292" s="7">
        <v>9297</v>
      </c>
      <c r="C292" s="7">
        <v>4047</v>
      </c>
      <c r="D292" s="7">
        <v>0</v>
      </c>
      <c r="E292" s="7">
        <v>0</v>
      </c>
      <c r="F292" s="7">
        <v>2320</v>
      </c>
      <c r="G292" s="7">
        <v>137</v>
      </c>
      <c r="H292" s="7">
        <f t="shared" si="70"/>
        <v>11617</v>
      </c>
      <c r="I292" s="7">
        <f t="shared" si="70"/>
        <v>4184</v>
      </c>
      <c r="J292" s="6">
        <f t="shared" si="71"/>
        <v>15801</v>
      </c>
    </row>
    <row r="293" spans="1:10" ht="12.75" x14ac:dyDescent="0.2">
      <c r="A293" s="8" t="s">
        <v>31</v>
      </c>
      <c r="B293" s="7">
        <v>8197.4</v>
      </c>
      <c r="C293" s="7">
        <v>3101</v>
      </c>
      <c r="D293" s="7">
        <v>484</v>
      </c>
      <c r="E293" s="7">
        <v>356</v>
      </c>
      <c r="F293" s="7">
        <v>3198</v>
      </c>
      <c r="G293" s="7">
        <v>1650</v>
      </c>
      <c r="H293" s="7">
        <f t="shared" si="70"/>
        <v>11879.4</v>
      </c>
      <c r="I293" s="7">
        <f t="shared" si="70"/>
        <v>5107</v>
      </c>
      <c r="J293" s="6">
        <f t="shared" si="71"/>
        <v>16986.400000000001</v>
      </c>
    </row>
    <row r="294" spans="1:10" ht="12.75" x14ac:dyDescent="0.2">
      <c r="A294" s="8" t="s">
        <v>32</v>
      </c>
      <c r="B294" s="7">
        <v>4757.1000000000004</v>
      </c>
      <c r="C294" s="7">
        <v>3405</v>
      </c>
      <c r="D294" s="7">
        <v>483</v>
      </c>
      <c r="E294" s="7">
        <v>16</v>
      </c>
      <c r="F294" s="7">
        <v>5547</v>
      </c>
      <c r="G294" s="7">
        <v>251</v>
      </c>
      <c r="H294" s="7">
        <f t="shared" si="70"/>
        <v>10787.1</v>
      </c>
      <c r="I294" s="7">
        <f t="shared" si="70"/>
        <v>3672</v>
      </c>
      <c r="J294" s="6">
        <f t="shared" si="71"/>
        <v>14459.1</v>
      </c>
    </row>
    <row r="295" spans="1:10" ht="12.75" x14ac:dyDescent="0.2">
      <c r="A295" s="8" t="s">
        <v>33</v>
      </c>
      <c r="B295" s="7">
        <v>7824.8</v>
      </c>
      <c r="C295" s="7">
        <v>26566</v>
      </c>
      <c r="D295" s="7">
        <v>0</v>
      </c>
      <c r="E295" s="7">
        <v>0</v>
      </c>
      <c r="F295" s="7">
        <v>0</v>
      </c>
      <c r="G295" s="7">
        <v>0</v>
      </c>
      <c r="H295" s="7">
        <f t="shared" si="70"/>
        <v>7824.8</v>
      </c>
      <c r="I295" s="7">
        <f t="shared" si="70"/>
        <v>26566</v>
      </c>
      <c r="J295" s="6">
        <f t="shared" si="71"/>
        <v>34390.800000000003</v>
      </c>
    </row>
    <row r="296" spans="1:10" ht="12.75" x14ac:dyDescent="0.2">
      <c r="A296" s="8" t="s">
        <v>34</v>
      </c>
      <c r="B296" s="7">
        <v>7973.1</v>
      </c>
      <c r="C296" s="7">
        <v>3231</v>
      </c>
      <c r="D296" s="7">
        <v>485</v>
      </c>
      <c r="E296" s="7">
        <v>343</v>
      </c>
      <c r="F296" s="7">
        <v>6280</v>
      </c>
      <c r="G296" s="7">
        <v>1317</v>
      </c>
      <c r="H296" s="7">
        <f t="shared" si="70"/>
        <v>14738.1</v>
      </c>
      <c r="I296" s="7">
        <f t="shared" si="70"/>
        <v>4891</v>
      </c>
      <c r="J296" s="6">
        <f t="shared" si="71"/>
        <v>19629.099999999999</v>
      </c>
    </row>
    <row r="297" spans="1:10" ht="12.75" x14ac:dyDescent="0.2">
      <c r="A297" s="8" t="s">
        <v>35</v>
      </c>
      <c r="B297" s="7">
        <v>7992</v>
      </c>
      <c r="C297" s="7">
        <v>2657</v>
      </c>
      <c r="D297" s="7">
        <v>357</v>
      </c>
      <c r="E297" s="7">
        <v>136</v>
      </c>
      <c r="F297" s="7">
        <v>248</v>
      </c>
      <c r="G297" s="7">
        <v>139</v>
      </c>
      <c r="H297" s="7">
        <f t="shared" si="70"/>
        <v>8597</v>
      </c>
      <c r="I297" s="7">
        <f t="shared" si="70"/>
        <v>2932</v>
      </c>
      <c r="J297" s="6">
        <f t="shared" si="71"/>
        <v>11529</v>
      </c>
    </row>
    <row r="298" spans="1:10" ht="12.75" x14ac:dyDescent="0.2">
      <c r="A298" s="8" t="s">
        <v>36</v>
      </c>
      <c r="B298" s="7">
        <v>8773.5</v>
      </c>
      <c r="C298" s="7">
        <v>3802</v>
      </c>
      <c r="D298" s="7">
        <v>0</v>
      </c>
      <c r="E298" s="7">
        <v>0</v>
      </c>
      <c r="F298" s="7">
        <v>0</v>
      </c>
      <c r="G298" s="7">
        <v>0</v>
      </c>
      <c r="H298" s="7">
        <f t="shared" si="70"/>
        <v>8773.5</v>
      </c>
      <c r="I298" s="7">
        <f t="shared" si="70"/>
        <v>3802</v>
      </c>
      <c r="J298" s="6">
        <f t="shared" si="71"/>
        <v>12575.5</v>
      </c>
    </row>
    <row r="299" spans="1:10" ht="12.75" x14ac:dyDescent="0.2">
      <c r="A299" s="8" t="s">
        <v>37</v>
      </c>
      <c r="B299" s="7">
        <v>7332.1</v>
      </c>
      <c r="C299" s="7">
        <v>3221</v>
      </c>
      <c r="D299" s="7">
        <v>485</v>
      </c>
      <c r="E299" s="7">
        <v>336</v>
      </c>
      <c r="F299" s="7">
        <v>5096</v>
      </c>
      <c r="G299" s="7">
        <v>1388</v>
      </c>
      <c r="H299" s="7">
        <f t="shared" si="70"/>
        <v>12913.1</v>
      </c>
      <c r="I299" s="7">
        <f t="shared" si="70"/>
        <v>4945</v>
      </c>
      <c r="J299" s="6">
        <f t="shared" si="71"/>
        <v>17858.099999999999</v>
      </c>
    </row>
    <row r="300" spans="1:10" ht="12.75" x14ac:dyDescent="0.2">
      <c r="A300" s="21" t="s">
        <v>3</v>
      </c>
      <c r="B300" s="6">
        <f>SUM(B288:B299)</f>
        <v>1204441.0000000002</v>
      </c>
      <c r="C300" s="6">
        <f t="shared" ref="C300:J300" si="72">SUM(C288:C299)</f>
        <v>109846</v>
      </c>
      <c r="D300" s="6">
        <f t="shared" si="72"/>
        <v>4142</v>
      </c>
      <c r="E300" s="6">
        <f t="shared" si="72"/>
        <v>1606</v>
      </c>
      <c r="F300" s="6">
        <f t="shared" si="72"/>
        <v>26563</v>
      </c>
      <c r="G300" s="6">
        <f t="shared" si="72"/>
        <v>6600</v>
      </c>
      <c r="H300" s="6">
        <f t="shared" si="72"/>
        <v>1235146.0000000002</v>
      </c>
      <c r="I300" s="6">
        <f t="shared" si="72"/>
        <v>118052</v>
      </c>
      <c r="J300" s="6">
        <f t="shared" si="72"/>
        <v>1353198.0000000002</v>
      </c>
    </row>
    <row r="301" spans="1:10" ht="12.75" x14ac:dyDescent="0.2">
      <c r="A301" s="17">
        <v>2008</v>
      </c>
      <c r="B301" s="6"/>
      <c r="C301" s="7"/>
      <c r="D301" s="6"/>
      <c r="E301" s="7"/>
      <c r="F301" s="6"/>
      <c r="G301" s="7"/>
      <c r="H301" s="7"/>
      <c r="I301" s="7"/>
      <c r="J301" s="6"/>
    </row>
    <row r="302" spans="1:10" ht="12.75" x14ac:dyDescent="0.2">
      <c r="A302" s="8" t="s">
        <v>26</v>
      </c>
      <c r="B302" s="7">
        <v>9207.2999999999993</v>
      </c>
      <c r="C302" s="7">
        <v>3353</v>
      </c>
      <c r="D302" s="7">
        <v>1.1000000000000001</v>
      </c>
      <c r="E302" s="7">
        <v>0</v>
      </c>
      <c r="F302" s="7">
        <v>99.5</v>
      </c>
      <c r="G302" s="7">
        <v>0</v>
      </c>
      <c r="H302" s="7">
        <f t="shared" ref="H302:I313" si="73">B302+D302+F302</f>
        <v>9307.9</v>
      </c>
      <c r="I302" s="7">
        <f t="shared" si="73"/>
        <v>3353</v>
      </c>
      <c r="J302" s="6">
        <f t="shared" ref="J302:J313" si="74">H302+I302</f>
        <v>12660.9</v>
      </c>
    </row>
    <row r="303" spans="1:10" ht="12.75" x14ac:dyDescent="0.2">
      <c r="A303" s="8" t="s">
        <v>27</v>
      </c>
      <c r="B303" s="7">
        <v>6080.2</v>
      </c>
      <c r="C303" s="7">
        <f>26669+2.9</f>
        <v>26671.9</v>
      </c>
      <c r="D303" s="7">
        <v>0</v>
      </c>
      <c r="E303" s="7">
        <v>0</v>
      </c>
      <c r="F303" s="7">
        <v>6227.3</v>
      </c>
      <c r="G303" s="7">
        <v>0</v>
      </c>
      <c r="H303" s="7">
        <f t="shared" si="73"/>
        <v>12307.5</v>
      </c>
      <c r="I303" s="7">
        <f t="shared" si="73"/>
        <v>26671.9</v>
      </c>
      <c r="J303" s="6">
        <f t="shared" si="74"/>
        <v>38979.4</v>
      </c>
    </row>
    <row r="304" spans="1:10" ht="12.75" x14ac:dyDescent="0.2">
      <c r="A304" s="8" t="s">
        <v>28</v>
      </c>
      <c r="B304" s="7">
        <v>7244.8</v>
      </c>
      <c r="C304" s="7">
        <f>3008.5+29.2</f>
        <v>3037.7</v>
      </c>
      <c r="D304" s="7">
        <v>485.6</v>
      </c>
      <c r="E304" s="7">
        <v>332.5</v>
      </c>
      <c r="F304" s="7">
        <v>121</v>
      </c>
      <c r="G304" s="7">
        <v>1210.4000000000001</v>
      </c>
      <c r="H304" s="7">
        <f t="shared" si="73"/>
        <v>7851.4000000000005</v>
      </c>
      <c r="I304" s="7">
        <f t="shared" si="73"/>
        <v>4580.6000000000004</v>
      </c>
      <c r="J304" s="6">
        <f t="shared" si="74"/>
        <v>12432</v>
      </c>
    </row>
    <row r="305" spans="1:10" ht="12.75" x14ac:dyDescent="0.2">
      <c r="A305" s="8" t="s">
        <v>29</v>
      </c>
      <c r="B305" s="7">
        <v>3548.4</v>
      </c>
      <c r="C305" s="7">
        <f>1519.1+39.9</f>
        <v>1559</v>
      </c>
      <c r="D305" s="7">
        <v>377.5</v>
      </c>
      <c r="E305" s="7">
        <v>132.9</v>
      </c>
      <c r="F305" s="7">
        <v>994.5</v>
      </c>
      <c r="G305" s="7">
        <v>3.9</v>
      </c>
      <c r="H305" s="7">
        <f t="shared" si="73"/>
        <v>4920.3999999999996</v>
      </c>
      <c r="I305" s="7">
        <f t="shared" si="73"/>
        <v>1695.8000000000002</v>
      </c>
      <c r="J305" s="6">
        <f t="shared" si="74"/>
        <v>6616.2</v>
      </c>
    </row>
    <row r="306" spans="1:10" ht="12.75" x14ac:dyDescent="0.2">
      <c r="A306" s="8" t="s">
        <v>30</v>
      </c>
      <c r="B306" s="7">
        <v>8341.2999999999993</v>
      </c>
      <c r="C306" s="7">
        <f>3481.7+10</f>
        <v>3491.7</v>
      </c>
      <c r="D306" s="7">
        <v>110.1</v>
      </c>
      <c r="E306" s="7">
        <v>24.4</v>
      </c>
      <c r="F306" s="7">
        <v>3032.3</v>
      </c>
      <c r="G306" s="7">
        <v>9.9</v>
      </c>
      <c r="H306" s="7">
        <f t="shared" si="73"/>
        <v>11483.7</v>
      </c>
      <c r="I306" s="7">
        <f t="shared" si="73"/>
        <v>3526</v>
      </c>
      <c r="J306" s="6">
        <f t="shared" si="74"/>
        <v>15009.7</v>
      </c>
    </row>
    <row r="307" spans="1:10" ht="12.75" x14ac:dyDescent="0.2">
      <c r="A307" s="8" t="s">
        <v>31</v>
      </c>
      <c r="B307" s="7">
        <v>9461.7000000000007</v>
      </c>
      <c r="C307" s="7">
        <f>3020.1+25.5</f>
        <v>3045.6</v>
      </c>
      <c r="D307" s="7">
        <v>482</v>
      </c>
      <c r="E307" s="7">
        <v>330.2</v>
      </c>
      <c r="F307" s="7">
        <v>0</v>
      </c>
      <c r="G307" s="7">
        <v>1185.9000000000001</v>
      </c>
      <c r="H307" s="7">
        <f t="shared" si="73"/>
        <v>9943.7000000000007</v>
      </c>
      <c r="I307" s="7">
        <f t="shared" si="73"/>
        <v>4561.7</v>
      </c>
      <c r="J307" s="6">
        <f t="shared" si="74"/>
        <v>14505.400000000001</v>
      </c>
    </row>
    <row r="308" spans="1:10" ht="12.75" x14ac:dyDescent="0.2">
      <c r="A308" s="8" t="s">
        <v>32</v>
      </c>
      <c r="B308" s="7">
        <v>8553.9</v>
      </c>
      <c r="C308" s="7">
        <v>2712.9</v>
      </c>
      <c r="D308" s="7">
        <v>6.3</v>
      </c>
      <c r="E308" s="7">
        <v>1.6</v>
      </c>
      <c r="F308" s="7">
        <v>0</v>
      </c>
      <c r="G308" s="7">
        <v>0</v>
      </c>
      <c r="H308" s="7">
        <f t="shared" si="73"/>
        <v>8560.1999999999989</v>
      </c>
      <c r="I308" s="7">
        <f t="shared" si="73"/>
        <v>2714.5</v>
      </c>
      <c r="J308" s="6">
        <f t="shared" si="74"/>
        <v>11274.699999999999</v>
      </c>
    </row>
    <row r="309" spans="1:10" ht="12.75" x14ac:dyDescent="0.2">
      <c r="A309" s="8" t="s">
        <v>33</v>
      </c>
      <c r="B309" s="7">
        <v>6396.5</v>
      </c>
      <c r="C309" s="7">
        <f>26863.1+1.1</f>
        <v>26864.199999999997</v>
      </c>
      <c r="D309" s="7">
        <v>0</v>
      </c>
      <c r="E309" s="7">
        <v>0</v>
      </c>
      <c r="F309" s="7">
        <v>3102.1</v>
      </c>
      <c r="G309" s="7">
        <v>0</v>
      </c>
      <c r="H309" s="7">
        <f t="shared" si="73"/>
        <v>9498.6</v>
      </c>
      <c r="I309" s="7">
        <f t="shared" si="73"/>
        <v>26864.199999999997</v>
      </c>
      <c r="J309" s="6">
        <f t="shared" si="74"/>
        <v>36362.799999999996</v>
      </c>
    </row>
    <row r="310" spans="1:10" ht="12.75" x14ac:dyDescent="0.2">
      <c r="A310" s="8" t="s">
        <v>34</v>
      </c>
      <c r="B310" s="7">
        <v>8181.4</v>
      </c>
      <c r="C310" s="7">
        <f>2977.5+23.4</f>
        <v>3000.9</v>
      </c>
      <c r="D310" s="7">
        <v>569.70000000000005</v>
      </c>
      <c r="E310" s="7">
        <v>308.89999999999998</v>
      </c>
      <c r="F310" s="7">
        <v>17.399999999999999</v>
      </c>
      <c r="G310" s="7">
        <v>1115.9000000000001</v>
      </c>
      <c r="H310" s="7">
        <f t="shared" si="73"/>
        <v>8768.5</v>
      </c>
      <c r="I310" s="7">
        <f t="shared" si="73"/>
        <v>4425.7000000000007</v>
      </c>
      <c r="J310" s="6">
        <f t="shared" si="74"/>
        <v>13194.2</v>
      </c>
    </row>
    <row r="311" spans="1:10" ht="12.75" x14ac:dyDescent="0.2">
      <c r="A311" s="8" t="s">
        <v>35</v>
      </c>
      <c r="B311" s="7">
        <v>8248.2999999999993</v>
      </c>
      <c r="C311" s="7">
        <f>2101.4+38.5</f>
        <v>2139.9</v>
      </c>
      <c r="D311" s="7">
        <v>374.5</v>
      </c>
      <c r="E311" s="7">
        <v>127.3</v>
      </c>
      <c r="F311" s="7">
        <v>0</v>
      </c>
      <c r="G311" s="7">
        <v>2.2000000000000002</v>
      </c>
      <c r="H311" s="7">
        <f t="shared" si="73"/>
        <v>8622.7999999999993</v>
      </c>
      <c r="I311" s="7">
        <f t="shared" si="73"/>
        <v>2269.4</v>
      </c>
      <c r="J311" s="6">
        <f t="shared" si="74"/>
        <v>10892.199999999999</v>
      </c>
    </row>
    <row r="312" spans="1:10" ht="12.75" x14ac:dyDescent="0.2">
      <c r="A312" s="8" t="s">
        <v>36</v>
      </c>
      <c r="B312" s="7">
        <v>7657.3</v>
      </c>
      <c r="C312" s="7">
        <v>2923.1</v>
      </c>
      <c r="D312" s="7">
        <v>173.4</v>
      </c>
      <c r="E312" s="7">
        <v>29.9</v>
      </c>
      <c r="F312" s="7">
        <v>0</v>
      </c>
      <c r="G312" s="7">
        <v>0</v>
      </c>
      <c r="H312" s="7">
        <f t="shared" si="73"/>
        <v>7830.7</v>
      </c>
      <c r="I312" s="7">
        <f t="shared" si="73"/>
        <v>2953</v>
      </c>
      <c r="J312" s="6">
        <f t="shared" si="74"/>
        <v>10783.7</v>
      </c>
    </row>
    <row r="313" spans="1:10" ht="12.75" x14ac:dyDescent="0.2">
      <c r="A313" s="8" t="s">
        <v>37</v>
      </c>
      <c r="B313" s="7">
        <v>5558.2</v>
      </c>
      <c r="C313" s="7">
        <f>2818+57.1</f>
        <v>2875.1</v>
      </c>
      <c r="D313" s="7">
        <v>569.5</v>
      </c>
      <c r="E313" s="7">
        <v>299.5</v>
      </c>
      <c r="F313" s="7">
        <v>3043.5</v>
      </c>
      <c r="G313" s="7">
        <v>1055.7</v>
      </c>
      <c r="H313" s="7">
        <f t="shared" si="73"/>
        <v>9171.2000000000007</v>
      </c>
      <c r="I313" s="7">
        <f t="shared" si="73"/>
        <v>4230.3</v>
      </c>
      <c r="J313" s="6">
        <f t="shared" si="74"/>
        <v>13401.5</v>
      </c>
    </row>
    <row r="314" spans="1:10" ht="12.75" x14ac:dyDescent="0.2">
      <c r="A314" s="21" t="s">
        <v>3</v>
      </c>
      <c r="B314" s="6">
        <f>SUM(B302:B313)</f>
        <v>88479.3</v>
      </c>
      <c r="C314" s="6">
        <f t="shared" ref="C314:J314" si="75">SUM(C302:C313)</f>
        <v>81675</v>
      </c>
      <c r="D314" s="6">
        <f t="shared" si="75"/>
        <v>3149.7000000000003</v>
      </c>
      <c r="E314" s="6">
        <f t="shared" si="75"/>
        <v>1587.2</v>
      </c>
      <c r="F314" s="6">
        <f t="shared" si="75"/>
        <v>16637.599999999999</v>
      </c>
      <c r="G314" s="6">
        <f t="shared" si="75"/>
        <v>4583.9000000000005</v>
      </c>
      <c r="H314" s="6">
        <f t="shared" si="75"/>
        <v>108266.6</v>
      </c>
      <c r="I314" s="6">
        <f t="shared" si="75"/>
        <v>87846.099999999991</v>
      </c>
      <c r="J314" s="6">
        <f t="shared" si="75"/>
        <v>196112.70000000004</v>
      </c>
    </row>
    <row r="315" spans="1:10" ht="14.25" customHeight="1" x14ac:dyDescent="0.2">
      <c r="A315" s="16" t="s">
        <v>22</v>
      </c>
      <c r="B315" s="6"/>
      <c r="C315" s="6"/>
      <c r="D315" s="6"/>
      <c r="E315" s="6"/>
      <c r="F315" s="6"/>
      <c r="G315" s="6"/>
      <c r="H315" s="7"/>
      <c r="I315" s="7"/>
      <c r="J315" s="6"/>
    </row>
    <row r="316" spans="1:10" ht="12.75" x14ac:dyDescent="0.2">
      <c r="A316" s="8" t="s">
        <v>26</v>
      </c>
      <c r="B316" s="7">
        <v>3860.6</v>
      </c>
      <c r="C316" s="7">
        <v>2622.2</v>
      </c>
      <c r="D316" s="7">
        <v>0</v>
      </c>
      <c r="E316" s="7">
        <v>0</v>
      </c>
      <c r="F316" s="7">
        <v>0</v>
      </c>
      <c r="G316" s="7">
        <v>0</v>
      </c>
      <c r="H316" s="7">
        <f t="shared" ref="H316:I327" si="76">B316+D316+F316</f>
        <v>3860.6</v>
      </c>
      <c r="I316" s="7">
        <f t="shared" si="76"/>
        <v>2622.2</v>
      </c>
      <c r="J316" s="6">
        <f t="shared" ref="J316:J327" si="77">H316+I316</f>
        <v>6482.7999999999993</v>
      </c>
    </row>
    <row r="317" spans="1:10" ht="12.75" x14ac:dyDescent="0.2">
      <c r="A317" s="8" t="s">
        <v>27</v>
      </c>
      <c r="B317" s="7">
        <v>8979.7000000000007</v>
      </c>
      <c r="C317" s="7">
        <v>26193.8</v>
      </c>
      <c r="D317" s="7">
        <v>0</v>
      </c>
      <c r="E317" s="7">
        <v>0</v>
      </c>
      <c r="F317" s="7">
        <v>0</v>
      </c>
      <c r="G317" s="7">
        <v>0</v>
      </c>
      <c r="H317" s="7">
        <f t="shared" si="76"/>
        <v>8979.7000000000007</v>
      </c>
      <c r="I317" s="7">
        <f t="shared" si="76"/>
        <v>26193.8</v>
      </c>
      <c r="J317" s="6">
        <f t="shared" si="77"/>
        <v>35173.5</v>
      </c>
    </row>
    <row r="318" spans="1:10" ht="12.75" x14ac:dyDescent="0.2">
      <c r="A318" s="8" t="s">
        <v>28</v>
      </c>
      <c r="B318" s="7">
        <v>2748.7</v>
      </c>
      <c r="C318" s="7">
        <f>2213.2+36.4</f>
        <v>2249.6</v>
      </c>
      <c r="D318" s="7">
        <v>569.70000000000005</v>
      </c>
      <c r="E318" s="7">
        <v>279.2</v>
      </c>
      <c r="F318" s="7">
        <v>3217.4</v>
      </c>
      <c r="G318" s="7">
        <v>1000.2</v>
      </c>
      <c r="H318" s="7">
        <f t="shared" si="76"/>
        <v>6535.7999999999993</v>
      </c>
      <c r="I318" s="7">
        <f t="shared" si="76"/>
        <v>3529</v>
      </c>
      <c r="J318" s="6">
        <f t="shared" si="77"/>
        <v>10064.799999999999</v>
      </c>
    </row>
    <row r="319" spans="1:10" ht="12.75" x14ac:dyDescent="0.2">
      <c r="A319" s="8" t="s">
        <v>29</v>
      </c>
      <c r="B319" s="7">
        <v>4729.3</v>
      </c>
      <c r="C319" s="7">
        <f>911.7</f>
        <v>911.7</v>
      </c>
      <c r="D319" s="7">
        <v>343.1</v>
      </c>
      <c r="E319" s="7">
        <v>109.8</v>
      </c>
      <c r="F319" s="7">
        <v>18.399999999999999</v>
      </c>
      <c r="G319" s="7">
        <v>0</v>
      </c>
      <c r="H319" s="7">
        <f t="shared" si="76"/>
        <v>5090.8</v>
      </c>
      <c r="I319" s="7">
        <f t="shared" si="76"/>
        <v>1021.5</v>
      </c>
      <c r="J319" s="6">
        <f t="shared" si="77"/>
        <v>6112.3</v>
      </c>
    </row>
    <row r="320" spans="1:10" ht="12.75" x14ac:dyDescent="0.2">
      <c r="A320" s="8" t="s">
        <v>30</v>
      </c>
      <c r="B320" s="7">
        <v>9132.1</v>
      </c>
      <c r="C320" s="7">
        <v>2840.4</v>
      </c>
      <c r="D320" s="7">
        <v>173.4</v>
      </c>
      <c r="E320" s="7">
        <v>26.5</v>
      </c>
      <c r="F320" s="7">
        <v>0</v>
      </c>
      <c r="G320" s="7">
        <v>50.6</v>
      </c>
      <c r="H320" s="7">
        <f t="shared" si="76"/>
        <v>9305.5</v>
      </c>
      <c r="I320" s="7">
        <f t="shared" si="76"/>
        <v>2917.5</v>
      </c>
      <c r="J320" s="6">
        <f t="shared" si="77"/>
        <v>12223</v>
      </c>
    </row>
    <row r="321" spans="1:10" ht="12.75" x14ac:dyDescent="0.2">
      <c r="A321" s="8" t="s">
        <v>31</v>
      </c>
      <c r="B321" s="7">
        <v>5518.5</v>
      </c>
      <c r="C321" s="7">
        <v>1330.6</v>
      </c>
      <c r="D321" s="7">
        <v>0</v>
      </c>
      <c r="E321" s="7">
        <v>0</v>
      </c>
      <c r="F321" s="7">
        <v>3255.7</v>
      </c>
      <c r="G321" s="7">
        <v>940.8</v>
      </c>
      <c r="H321" s="7">
        <f t="shared" si="76"/>
        <v>8774.2000000000007</v>
      </c>
      <c r="I321" s="7">
        <f t="shared" si="76"/>
        <v>2271.3999999999996</v>
      </c>
      <c r="J321" s="6">
        <f t="shared" si="77"/>
        <v>11045.6</v>
      </c>
    </row>
    <row r="322" spans="1:10" ht="12.75" x14ac:dyDescent="0.2">
      <c r="A322" s="8" t="s">
        <v>32</v>
      </c>
      <c r="B322" s="7">
        <v>9843.1</v>
      </c>
      <c r="C322" s="7">
        <v>3456</v>
      </c>
      <c r="D322" s="7">
        <v>574.20000000000005</v>
      </c>
      <c r="E322" s="7">
        <v>270</v>
      </c>
      <c r="F322" s="7">
        <v>0</v>
      </c>
      <c r="G322" s="7">
        <v>0</v>
      </c>
      <c r="H322" s="7">
        <f t="shared" si="76"/>
        <v>10417.300000000001</v>
      </c>
      <c r="I322" s="7">
        <f t="shared" si="76"/>
        <v>3726</v>
      </c>
      <c r="J322" s="6">
        <f t="shared" si="77"/>
        <v>14143.300000000001</v>
      </c>
    </row>
    <row r="323" spans="1:10" ht="12.75" x14ac:dyDescent="0.2">
      <c r="A323" s="8" t="s">
        <v>33</v>
      </c>
      <c r="B323" s="7">
        <v>5740.2</v>
      </c>
      <c r="C323" s="7">
        <f>26305.9+0.9</f>
        <v>26306.800000000003</v>
      </c>
      <c r="D323" s="7">
        <v>0</v>
      </c>
      <c r="E323" s="7">
        <v>0</v>
      </c>
      <c r="F323" s="7">
        <v>0</v>
      </c>
      <c r="G323" s="7">
        <v>0</v>
      </c>
      <c r="H323" s="7">
        <f t="shared" si="76"/>
        <v>5740.2</v>
      </c>
      <c r="I323" s="7">
        <f t="shared" si="76"/>
        <v>26306.800000000003</v>
      </c>
      <c r="J323" s="6">
        <f t="shared" si="77"/>
        <v>32047.000000000004</v>
      </c>
    </row>
    <row r="324" spans="1:10" ht="12.75" x14ac:dyDescent="0.2">
      <c r="A324" s="8" t="s">
        <v>34</v>
      </c>
      <c r="B324" s="7">
        <v>630.70000000000005</v>
      </c>
      <c r="C324" s="7">
        <v>136</v>
      </c>
      <c r="D324" s="7">
        <v>0</v>
      </c>
      <c r="E324" s="7">
        <v>0</v>
      </c>
      <c r="F324" s="7">
        <v>2943</v>
      </c>
      <c r="G324" s="7">
        <v>788.4</v>
      </c>
      <c r="H324" s="7">
        <f t="shared" si="76"/>
        <v>3573.7</v>
      </c>
      <c r="I324" s="7">
        <f t="shared" si="76"/>
        <v>924.4</v>
      </c>
      <c r="J324" s="6">
        <f t="shared" si="77"/>
        <v>4498.0999999999995</v>
      </c>
    </row>
    <row r="325" spans="1:10" ht="12.75" x14ac:dyDescent="0.2">
      <c r="A325" s="8" t="s">
        <v>35</v>
      </c>
      <c r="B325" s="7">
        <v>10855.2</v>
      </c>
      <c r="C325" s="7">
        <v>3167</v>
      </c>
      <c r="D325" s="7">
        <v>574.4</v>
      </c>
      <c r="E325" s="7">
        <v>260.2</v>
      </c>
      <c r="F325" s="7">
        <v>411.8</v>
      </c>
      <c r="G325" s="7">
        <v>92.3</v>
      </c>
      <c r="H325" s="7">
        <f t="shared" si="76"/>
        <v>11841.4</v>
      </c>
      <c r="I325" s="7">
        <f t="shared" si="76"/>
        <v>3519.5</v>
      </c>
      <c r="J325" s="6">
        <f t="shared" si="77"/>
        <v>15360.9</v>
      </c>
    </row>
    <row r="326" spans="1:10" ht="12.75" x14ac:dyDescent="0.2">
      <c r="A326" s="8" t="s">
        <v>36</v>
      </c>
      <c r="B326" s="7">
        <v>4454.5</v>
      </c>
      <c r="C326" s="7">
        <v>2084.6</v>
      </c>
      <c r="D326" s="7">
        <v>173.4</v>
      </c>
      <c r="E326" s="7">
        <v>23.9</v>
      </c>
      <c r="F326" s="7">
        <v>0</v>
      </c>
      <c r="G326" s="7">
        <v>25</v>
      </c>
      <c r="H326" s="7">
        <f t="shared" si="76"/>
        <v>4627.8999999999996</v>
      </c>
      <c r="I326" s="7">
        <f t="shared" si="76"/>
        <v>2133.5</v>
      </c>
      <c r="J326" s="6">
        <f t="shared" si="77"/>
        <v>6761.4</v>
      </c>
    </row>
    <row r="327" spans="1:10" ht="12.75" x14ac:dyDescent="0.2">
      <c r="A327" s="8" t="s">
        <v>37</v>
      </c>
      <c r="B327" s="7">
        <v>2967.7</v>
      </c>
      <c r="C327" s="7">
        <v>1307.7</v>
      </c>
      <c r="D327" s="7">
        <v>0</v>
      </c>
      <c r="E327" s="7">
        <v>0</v>
      </c>
      <c r="F327" s="7">
        <v>2981.6</v>
      </c>
      <c r="G327" s="7">
        <v>734.6</v>
      </c>
      <c r="H327" s="7">
        <f t="shared" si="76"/>
        <v>5949.2999999999993</v>
      </c>
      <c r="I327" s="7">
        <f t="shared" si="76"/>
        <v>2042.3000000000002</v>
      </c>
      <c r="J327" s="6">
        <f t="shared" si="77"/>
        <v>7991.5999999999995</v>
      </c>
    </row>
    <row r="328" spans="1:10" ht="12.75" x14ac:dyDescent="0.2">
      <c r="A328" s="21" t="s">
        <v>3</v>
      </c>
      <c r="B328" s="6">
        <f>SUM(B316:B327)</f>
        <v>69460.299999999988</v>
      </c>
      <c r="C328" s="6">
        <f t="shared" ref="C328:J328" si="78">SUM(C316:C327)</f>
        <v>72606.400000000009</v>
      </c>
      <c r="D328" s="6">
        <f t="shared" si="78"/>
        <v>2408.2000000000003</v>
      </c>
      <c r="E328" s="6">
        <f t="shared" si="78"/>
        <v>969.6</v>
      </c>
      <c r="F328" s="6">
        <f t="shared" si="78"/>
        <v>12827.9</v>
      </c>
      <c r="G328" s="6">
        <f t="shared" si="78"/>
        <v>3631.9</v>
      </c>
      <c r="H328" s="7">
        <f t="shared" si="78"/>
        <v>84696.39999999998</v>
      </c>
      <c r="I328" s="7">
        <f t="shared" si="78"/>
        <v>77207.900000000009</v>
      </c>
      <c r="J328" s="6">
        <f t="shared" si="78"/>
        <v>161904.30000000002</v>
      </c>
    </row>
    <row r="329" spans="1:10" ht="12.75" x14ac:dyDescent="0.2">
      <c r="A329" s="16" t="s">
        <v>23</v>
      </c>
      <c r="B329" s="6"/>
      <c r="C329" s="6"/>
      <c r="D329" s="6"/>
      <c r="E329" s="6"/>
      <c r="F329" s="6"/>
      <c r="G329" s="6"/>
      <c r="H329" s="7"/>
      <c r="I329" s="7"/>
      <c r="J329" s="6"/>
    </row>
    <row r="330" spans="1:10" ht="12.75" x14ac:dyDescent="0.2">
      <c r="A330" s="8" t="s">
        <v>26</v>
      </c>
      <c r="B330" s="7">
        <v>7139.6</v>
      </c>
      <c r="C330" s="7">
        <f>3413.2+76.8</f>
        <v>3490</v>
      </c>
      <c r="D330" s="7">
        <v>569.70000000000005</v>
      </c>
      <c r="E330" s="7">
        <v>253.7</v>
      </c>
      <c r="F330" s="7">
        <v>391.3</v>
      </c>
      <c r="G330" s="7">
        <v>58.2</v>
      </c>
      <c r="H330" s="7">
        <f t="shared" ref="H330:I341" si="79">B330+D330+F330</f>
        <v>8100.6</v>
      </c>
      <c r="I330" s="7">
        <f t="shared" si="79"/>
        <v>3801.8999999999996</v>
      </c>
      <c r="J330" s="6">
        <f t="shared" ref="J330:J341" si="80">H330+I330</f>
        <v>11902.5</v>
      </c>
    </row>
    <row r="331" spans="1:10" ht="12.75" x14ac:dyDescent="0.2">
      <c r="A331" s="8" t="s">
        <v>27</v>
      </c>
      <c r="B331" s="7">
        <v>6658.6</v>
      </c>
      <c r="C331" s="7">
        <f>25930.8+0.9</f>
        <v>25931.7</v>
      </c>
      <c r="D331" s="7">
        <v>0</v>
      </c>
      <c r="E331" s="7">
        <v>0</v>
      </c>
      <c r="F331" s="7">
        <v>0</v>
      </c>
      <c r="G331" s="7">
        <f>46.6+33.8</f>
        <v>80.400000000000006</v>
      </c>
      <c r="H331" s="7">
        <f t="shared" si="79"/>
        <v>6658.6</v>
      </c>
      <c r="I331" s="7">
        <f t="shared" si="79"/>
        <v>26012.100000000002</v>
      </c>
      <c r="J331" s="6">
        <f t="shared" si="80"/>
        <v>32670.700000000004</v>
      </c>
    </row>
    <row r="332" spans="1:10" ht="12.75" x14ac:dyDescent="0.2">
      <c r="A332" s="8" t="s">
        <v>28</v>
      </c>
      <c r="B332" s="7">
        <v>2431</v>
      </c>
      <c r="C332" s="7">
        <v>664</v>
      </c>
      <c r="D332" s="7">
        <v>0</v>
      </c>
      <c r="E332" s="7">
        <v>0</v>
      </c>
      <c r="F332" s="7">
        <v>2711.9</v>
      </c>
      <c r="G332" s="7">
        <v>666.5</v>
      </c>
      <c r="H332" s="7">
        <f t="shared" si="79"/>
        <v>5142.8999999999996</v>
      </c>
      <c r="I332" s="7">
        <f t="shared" si="79"/>
        <v>1330.5</v>
      </c>
      <c r="J332" s="6">
        <f t="shared" si="80"/>
        <v>6473.4</v>
      </c>
    </row>
    <row r="333" spans="1:10" ht="12.75" x14ac:dyDescent="0.2">
      <c r="A333" s="8" t="s">
        <v>29</v>
      </c>
      <c r="B333" s="7">
        <v>4054.7</v>
      </c>
      <c r="C333" s="7">
        <f>1648.9+134.5</f>
        <v>1783.4</v>
      </c>
      <c r="D333" s="7">
        <v>918.5</v>
      </c>
      <c r="E333" s="7">
        <v>326.89999999999998</v>
      </c>
      <c r="F333" s="7">
        <v>459.7</v>
      </c>
      <c r="G333" s="7">
        <v>92.9</v>
      </c>
      <c r="H333" s="7">
        <f t="shared" si="79"/>
        <v>5432.9</v>
      </c>
      <c r="I333" s="7">
        <f t="shared" si="79"/>
        <v>2203.2000000000003</v>
      </c>
      <c r="J333" s="6">
        <f t="shared" si="80"/>
        <v>7636.1</v>
      </c>
    </row>
    <row r="334" spans="1:10" ht="12.75" x14ac:dyDescent="0.2">
      <c r="A334" s="8" t="s">
        <v>30</v>
      </c>
      <c r="B334" s="7">
        <v>4481.3</v>
      </c>
      <c r="C334" s="7">
        <f>1649.4+121</f>
        <v>1770.4</v>
      </c>
      <c r="D334" s="7">
        <v>173.4</v>
      </c>
      <c r="E334" s="7">
        <v>23.4</v>
      </c>
      <c r="F334" s="7">
        <v>0</v>
      </c>
      <c r="G334" s="7">
        <f>43.5+32.9</f>
        <v>76.400000000000006</v>
      </c>
      <c r="H334" s="7">
        <f t="shared" si="79"/>
        <v>4654.7</v>
      </c>
      <c r="I334" s="7">
        <f t="shared" si="79"/>
        <v>1870.2000000000003</v>
      </c>
      <c r="J334" s="6">
        <f t="shared" si="80"/>
        <v>6524.9</v>
      </c>
    </row>
    <row r="335" spans="1:10" ht="12.75" x14ac:dyDescent="0.2">
      <c r="A335" s="8" t="s">
        <v>31</v>
      </c>
      <c r="B335" s="7">
        <f>2304.2+4</f>
        <v>2308.1999999999998</v>
      </c>
      <c r="C335" s="7">
        <f>1074.5+28.6</f>
        <v>1103.0999999999999</v>
      </c>
      <c r="D335" s="7">
        <v>0</v>
      </c>
      <c r="E335" s="7">
        <v>0</v>
      </c>
      <c r="F335" s="7">
        <v>2772</v>
      </c>
      <c r="G335" s="7">
        <v>606.29999999999995</v>
      </c>
      <c r="H335" s="7">
        <f t="shared" si="79"/>
        <v>5080.2</v>
      </c>
      <c r="I335" s="7">
        <f t="shared" si="79"/>
        <v>1709.3999999999999</v>
      </c>
      <c r="J335" s="6">
        <f t="shared" si="80"/>
        <v>6789.5999999999995</v>
      </c>
    </row>
    <row r="336" spans="1:10" ht="12.75" x14ac:dyDescent="0.2">
      <c r="A336" s="8" t="s">
        <v>32</v>
      </c>
      <c r="B336" s="7">
        <v>7733.7</v>
      </c>
      <c r="C336" s="7">
        <f>2934.4+85.1</f>
        <v>3019.5</v>
      </c>
      <c r="D336" s="7">
        <v>594.1</v>
      </c>
      <c r="E336" s="7">
        <v>215.8</v>
      </c>
      <c r="F336" s="7">
        <v>487.5</v>
      </c>
      <c r="G336" s="7">
        <v>81.099999999999994</v>
      </c>
      <c r="H336" s="7">
        <f t="shared" si="79"/>
        <v>8815.2999999999993</v>
      </c>
      <c r="I336" s="7">
        <f t="shared" si="79"/>
        <v>3316.4</v>
      </c>
      <c r="J336" s="6">
        <f t="shared" si="80"/>
        <v>12131.699999999999</v>
      </c>
    </row>
    <row r="337" spans="1:10" ht="12.75" x14ac:dyDescent="0.2">
      <c r="A337" s="8" t="s">
        <v>33</v>
      </c>
      <c r="B337" s="7">
        <v>5661.5</v>
      </c>
      <c r="C337" s="7">
        <f>35356.5+0.7</f>
        <v>35357.199999999997</v>
      </c>
      <c r="D337" s="7">
        <v>0</v>
      </c>
      <c r="E337" s="7">
        <v>0</v>
      </c>
      <c r="F337" s="7">
        <v>0</v>
      </c>
      <c r="G337" s="7">
        <f>44.9+36.1</f>
        <v>81</v>
      </c>
      <c r="H337" s="7">
        <f t="shared" si="79"/>
        <v>5661.5</v>
      </c>
      <c r="I337" s="7">
        <f t="shared" si="79"/>
        <v>35438.199999999997</v>
      </c>
      <c r="J337" s="6">
        <f t="shared" si="80"/>
        <v>41099.699999999997</v>
      </c>
    </row>
    <row r="338" spans="1:10" ht="12.75" x14ac:dyDescent="0.2">
      <c r="A338" s="8" t="s">
        <v>34</v>
      </c>
      <c r="B338" s="7">
        <v>2481.6999999999998</v>
      </c>
      <c r="C338" s="7">
        <f>543.4+12.2</f>
        <v>555.6</v>
      </c>
      <c r="D338" s="7">
        <v>0</v>
      </c>
      <c r="E338" s="7">
        <v>0</v>
      </c>
      <c r="F338" s="7">
        <v>2833.5</v>
      </c>
      <c r="G338" s="7">
        <v>544.79999999999995</v>
      </c>
      <c r="H338" s="7">
        <f t="shared" si="79"/>
        <v>5315.2</v>
      </c>
      <c r="I338" s="7">
        <f t="shared" si="79"/>
        <v>1100.4000000000001</v>
      </c>
      <c r="J338" s="6">
        <f t="shared" si="80"/>
        <v>6415.6</v>
      </c>
    </row>
    <row r="339" spans="1:10" ht="12.75" x14ac:dyDescent="0.2">
      <c r="A339" s="8" t="s">
        <v>35</v>
      </c>
      <c r="B339" s="7">
        <v>4605.2</v>
      </c>
      <c r="C339" s="7">
        <f>1809.5+98.4</f>
        <v>1907.9</v>
      </c>
      <c r="D339" s="7">
        <v>961.2</v>
      </c>
      <c r="E339" s="7">
        <v>310.8</v>
      </c>
      <c r="F339" s="7">
        <v>391.3</v>
      </c>
      <c r="G339" s="7">
        <v>79.8</v>
      </c>
      <c r="H339" s="7">
        <f t="shared" si="79"/>
        <v>5957.7</v>
      </c>
      <c r="I339" s="7">
        <f t="shared" si="79"/>
        <v>2298.5000000000005</v>
      </c>
      <c r="J339" s="6">
        <f t="shared" si="80"/>
        <v>8256.2000000000007</v>
      </c>
    </row>
    <row r="340" spans="1:10" ht="12.75" x14ac:dyDescent="0.2">
      <c r="A340" s="8" t="s">
        <v>36</v>
      </c>
      <c r="B340" s="7">
        <v>4024.9</v>
      </c>
      <c r="C340" s="7">
        <v>1307</v>
      </c>
      <c r="D340" s="7">
        <v>211</v>
      </c>
      <c r="E340" s="7">
        <v>18.2</v>
      </c>
      <c r="F340" s="7">
        <v>19.600000000000001</v>
      </c>
      <c r="G340" s="7">
        <f>51.8+45.5</f>
        <v>97.3</v>
      </c>
      <c r="H340" s="7">
        <f t="shared" si="79"/>
        <v>4255.5</v>
      </c>
      <c r="I340" s="7">
        <f t="shared" si="79"/>
        <v>1422.5</v>
      </c>
      <c r="J340" s="6">
        <f t="shared" si="80"/>
        <v>5678</v>
      </c>
    </row>
    <row r="341" spans="1:10" ht="12.75" x14ac:dyDescent="0.2">
      <c r="A341" s="8" t="s">
        <v>37</v>
      </c>
      <c r="B341" s="7">
        <v>2581.5</v>
      </c>
      <c r="C341" s="7">
        <f>1289.7+42.3</f>
        <v>1332</v>
      </c>
      <c r="D341" s="7">
        <v>0</v>
      </c>
      <c r="E341" s="7">
        <v>0</v>
      </c>
      <c r="F341" s="7">
        <v>2996.4</v>
      </c>
      <c r="G341" s="7">
        <v>486.1</v>
      </c>
      <c r="H341" s="7">
        <f t="shared" si="79"/>
        <v>5577.9</v>
      </c>
      <c r="I341" s="7">
        <f t="shared" si="79"/>
        <v>1818.1</v>
      </c>
      <c r="J341" s="6">
        <f t="shared" si="80"/>
        <v>7396</v>
      </c>
    </row>
    <row r="342" spans="1:10" ht="12.75" x14ac:dyDescent="0.2">
      <c r="A342" s="21" t="s">
        <v>3</v>
      </c>
      <c r="B342" s="6">
        <f>SUM(B330:B341)</f>
        <v>54161.899999999994</v>
      </c>
      <c r="C342" s="6">
        <f t="shared" ref="C342:J342" si="81">SUM(C330:C341)</f>
        <v>78221.799999999988</v>
      </c>
      <c r="D342" s="6">
        <f t="shared" si="81"/>
        <v>3427.9000000000005</v>
      </c>
      <c r="E342" s="6">
        <f t="shared" si="81"/>
        <v>1148.8</v>
      </c>
      <c r="F342" s="6">
        <f t="shared" si="81"/>
        <v>13063.199999999999</v>
      </c>
      <c r="G342" s="6">
        <f t="shared" si="81"/>
        <v>2950.7999999999997</v>
      </c>
      <c r="H342" s="6">
        <f t="shared" si="81"/>
        <v>70652.999999999985</v>
      </c>
      <c r="I342" s="6">
        <f t="shared" si="81"/>
        <v>82321.399999999994</v>
      </c>
      <c r="J342" s="6">
        <f t="shared" si="81"/>
        <v>152974.40000000002</v>
      </c>
    </row>
    <row r="343" spans="1:10" ht="13.5" customHeight="1" x14ac:dyDescent="0.2">
      <c r="A343" s="16" t="s">
        <v>24</v>
      </c>
      <c r="B343" s="6"/>
      <c r="C343" s="6"/>
      <c r="D343" s="6"/>
      <c r="E343" s="6"/>
      <c r="F343" s="7"/>
      <c r="G343" s="7"/>
      <c r="H343" s="7"/>
      <c r="I343" s="7"/>
      <c r="J343" s="6"/>
    </row>
    <row r="344" spans="1:10" ht="12.75" x14ac:dyDescent="0.2">
      <c r="A344" s="8" t="s">
        <v>26</v>
      </c>
      <c r="B344" s="7">
        <v>5572.7</v>
      </c>
      <c r="C344" s="7">
        <v>3125.8</v>
      </c>
      <c r="D344" s="7">
        <v>635.29999999999995</v>
      </c>
      <c r="E344" s="7">
        <v>225.1</v>
      </c>
      <c r="F344" s="7">
        <v>391.3</v>
      </c>
      <c r="G344" s="7">
        <v>77.2</v>
      </c>
      <c r="H344" s="7">
        <f t="shared" ref="H344:I355" si="82">B344+D344+F344</f>
        <v>6599.3</v>
      </c>
      <c r="I344" s="7">
        <f t="shared" si="82"/>
        <v>3428.1</v>
      </c>
      <c r="J344" s="6">
        <f t="shared" ref="J344:J355" si="83">H344+I344</f>
        <v>10027.4</v>
      </c>
    </row>
    <row r="345" spans="1:10" ht="12.75" x14ac:dyDescent="0.2">
      <c r="A345" s="8" t="s">
        <v>27</v>
      </c>
      <c r="B345" s="7">
        <v>8130</v>
      </c>
      <c r="C345" s="7">
        <v>35121.5</v>
      </c>
      <c r="D345" s="7">
        <v>0</v>
      </c>
      <c r="E345" s="7">
        <v>0</v>
      </c>
      <c r="F345" s="7">
        <v>0</v>
      </c>
      <c r="G345" s="7">
        <v>99.8</v>
      </c>
      <c r="H345" s="7">
        <f t="shared" si="82"/>
        <v>8130</v>
      </c>
      <c r="I345" s="7">
        <f t="shared" si="82"/>
        <v>35221.300000000003</v>
      </c>
      <c r="J345" s="6">
        <f t="shared" si="83"/>
        <v>43351.3</v>
      </c>
    </row>
    <row r="346" spans="1:10" ht="12.75" x14ac:dyDescent="0.2">
      <c r="A346" s="8" t="s">
        <v>28</v>
      </c>
      <c r="B346" s="7">
        <v>2572.1</v>
      </c>
      <c r="C346" s="7">
        <v>598.4</v>
      </c>
      <c r="D346" s="7">
        <v>0</v>
      </c>
      <c r="E346" s="7">
        <v>0</v>
      </c>
      <c r="F346" s="7">
        <v>2960.8</v>
      </c>
      <c r="G346" s="7">
        <v>417.6</v>
      </c>
      <c r="H346" s="7">
        <f t="shared" si="82"/>
        <v>5532.9</v>
      </c>
      <c r="I346" s="7">
        <f t="shared" si="82"/>
        <v>1016</v>
      </c>
      <c r="J346" s="6">
        <f t="shared" si="83"/>
        <v>6548.9</v>
      </c>
    </row>
    <row r="347" spans="1:10" ht="12.75" x14ac:dyDescent="0.2">
      <c r="A347" s="8" t="s">
        <v>29</v>
      </c>
      <c r="B347" s="7">
        <v>4547.7</v>
      </c>
      <c r="C347" s="7">
        <v>1955.3</v>
      </c>
      <c r="D347" s="7">
        <v>1005.2</v>
      </c>
      <c r="E347" s="7">
        <v>296.3</v>
      </c>
      <c r="F347" s="7">
        <v>411.3</v>
      </c>
      <c r="G347" s="7">
        <v>77</v>
      </c>
      <c r="H347" s="7">
        <f t="shared" si="82"/>
        <v>5964.2</v>
      </c>
      <c r="I347" s="7">
        <f t="shared" si="82"/>
        <v>2328.6</v>
      </c>
      <c r="J347" s="6">
        <f t="shared" si="83"/>
        <v>8292.7999999999993</v>
      </c>
    </row>
    <row r="348" spans="1:10" ht="12.75" x14ac:dyDescent="0.2">
      <c r="A348" s="8" t="s">
        <v>30</v>
      </c>
      <c r="B348" s="7">
        <v>4496.7</v>
      </c>
      <c r="C348" s="7">
        <v>1327.6</v>
      </c>
      <c r="D348" s="7">
        <v>211</v>
      </c>
      <c r="E348" s="7">
        <v>16</v>
      </c>
      <c r="F348" s="7">
        <v>0</v>
      </c>
      <c r="G348" s="7">
        <v>134.69999999999999</v>
      </c>
      <c r="H348" s="7">
        <f t="shared" si="82"/>
        <v>4707.7</v>
      </c>
      <c r="I348" s="7">
        <f t="shared" si="82"/>
        <v>1478.3</v>
      </c>
      <c r="J348" s="6">
        <f t="shared" si="83"/>
        <v>6186</v>
      </c>
    </row>
    <row r="349" spans="1:10" ht="12.75" x14ac:dyDescent="0.2">
      <c r="A349" s="8" t="s">
        <v>31</v>
      </c>
      <c r="B349" s="7">
        <v>2536.5</v>
      </c>
      <c r="C349" s="7">
        <v>1166.4000000000001</v>
      </c>
      <c r="D349" s="7">
        <v>0</v>
      </c>
      <c r="E349" s="7">
        <v>0</v>
      </c>
      <c r="F349" s="7">
        <v>3026</v>
      </c>
      <c r="G349" s="7">
        <v>351.8</v>
      </c>
      <c r="H349" s="7">
        <f t="shared" si="82"/>
        <v>5562.5</v>
      </c>
      <c r="I349" s="7">
        <f t="shared" si="82"/>
        <v>1518.2</v>
      </c>
      <c r="J349" s="6">
        <f t="shared" si="83"/>
        <v>7080.7</v>
      </c>
    </row>
    <row r="350" spans="1:10" ht="12.75" x14ac:dyDescent="0.2">
      <c r="A350" s="8" t="s">
        <v>32</v>
      </c>
      <c r="B350" s="7">
        <v>6114.5</v>
      </c>
      <c r="C350" s="7">
        <v>2758.3</v>
      </c>
      <c r="D350" s="7">
        <v>1101.0999999999999</v>
      </c>
      <c r="E350" s="7">
        <v>284.2</v>
      </c>
      <c r="F350" s="7">
        <v>491.3</v>
      </c>
      <c r="G350" s="7">
        <v>68</v>
      </c>
      <c r="H350" s="7">
        <f t="shared" si="82"/>
        <v>7706.9000000000005</v>
      </c>
      <c r="I350" s="7">
        <f t="shared" si="82"/>
        <v>3110.5</v>
      </c>
      <c r="J350" s="6">
        <f t="shared" si="83"/>
        <v>10817.400000000001</v>
      </c>
    </row>
    <row r="351" spans="1:10" ht="12.75" x14ac:dyDescent="0.2">
      <c r="A351" s="8" t="s">
        <v>33</v>
      </c>
      <c r="B351" s="7">
        <v>5094.7</v>
      </c>
      <c r="C351" s="7">
        <v>34889</v>
      </c>
      <c r="D351" s="7">
        <v>2089.6</v>
      </c>
      <c r="E351" s="7">
        <v>71</v>
      </c>
      <c r="F351" s="7">
        <v>0</v>
      </c>
      <c r="G351" s="7">
        <v>138.4</v>
      </c>
      <c r="H351" s="7">
        <f t="shared" si="82"/>
        <v>7184.2999999999993</v>
      </c>
      <c r="I351" s="7">
        <f t="shared" si="82"/>
        <v>35098.400000000001</v>
      </c>
      <c r="J351" s="6">
        <f t="shared" si="83"/>
        <v>42282.7</v>
      </c>
    </row>
    <row r="352" spans="1:10" ht="12.75" x14ac:dyDescent="0.2">
      <c r="A352" s="8" t="s">
        <v>34</v>
      </c>
      <c r="B352" s="7">
        <v>2940.8</v>
      </c>
      <c r="C352" s="7">
        <v>654.79999999999995</v>
      </c>
      <c r="D352" s="7">
        <v>0</v>
      </c>
      <c r="E352" s="7">
        <v>0</v>
      </c>
      <c r="F352" s="7">
        <v>3094</v>
      </c>
      <c r="G352" s="7">
        <v>288</v>
      </c>
      <c r="H352" s="7">
        <f t="shared" si="82"/>
        <v>6034.8</v>
      </c>
      <c r="I352" s="7">
        <f t="shared" si="82"/>
        <v>942.8</v>
      </c>
      <c r="J352" s="6">
        <f t="shared" si="83"/>
        <v>6977.6</v>
      </c>
    </row>
    <row r="353" spans="1:10" ht="12.75" x14ac:dyDescent="0.2">
      <c r="A353" s="8" t="s">
        <v>35</v>
      </c>
      <c r="B353" s="7">
        <v>4331.5</v>
      </c>
      <c r="C353" s="7">
        <v>1753.6</v>
      </c>
      <c r="D353" s="7">
        <v>2021.4</v>
      </c>
      <c r="E353" s="7">
        <v>386</v>
      </c>
      <c r="F353" s="7">
        <v>391.3</v>
      </c>
      <c r="G353" s="7">
        <v>70</v>
      </c>
      <c r="H353" s="7">
        <f t="shared" si="82"/>
        <v>6744.2</v>
      </c>
      <c r="I353" s="7">
        <f t="shared" si="82"/>
        <v>2209.6</v>
      </c>
      <c r="J353" s="6">
        <f t="shared" si="83"/>
        <v>8953.7999999999993</v>
      </c>
    </row>
    <row r="354" spans="1:10" ht="12.75" x14ac:dyDescent="0.2">
      <c r="A354" s="8" t="s">
        <v>36</v>
      </c>
      <c r="B354" s="7">
        <v>4134.5</v>
      </c>
      <c r="C354" s="7">
        <v>1081.7</v>
      </c>
      <c r="D354" s="7">
        <v>211</v>
      </c>
      <c r="E354" s="7">
        <v>12.3</v>
      </c>
      <c r="F354" s="7">
        <v>19.600000000000001</v>
      </c>
      <c r="G354" s="7">
        <v>110</v>
      </c>
      <c r="H354" s="7">
        <f t="shared" si="82"/>
        <v>4365.1000000000004</v>
      </c>
      <c r="I354" s="7">
        <f t="shared" si="82"/>
        <v>1204</v>
      </c>
      <c r="J354" s="6">
        <f t="shared" si="83"/>
        <v>5569.1</v>
      </c>
    </row>
    <row r="355" spans="1:10" ht="12.75" x14ac:dyDescent="0.2">
      <c r="A355" s="8" t="s">
        <v>37</v>
      </c>
      <c r="B355" s="7">
        <v>2475.6</v>
      </c>
      <c r="C355" s="7">
        <v>1038</v>
      </c>
      <c r="D355" s="7">
        <v>0</v>
      </c>
      <c r="E355" s="7">
        <v>0</v>
      </c>
      <c r="F355" s="7">
        <v>3263</v>
      </c>
      <c r="G355" s="7">
        <v>216</v>
      </c>
      <c r="H355" s="7">
        <f t="shared" si="82"/>
        <v>5738.6</v>
      </c>
      <c r="I355" s="7">
        <f t="shared" si="82"/>
        <v>1254</v>
      </c>
      <c r="J355" s="6">
        <f t="shared" si="83"/>
        <v>6992.6</v>
      </c>
    </row>
    <row r="356" spans="1:10" ht="12.75" x14ac:dyDescent="0.2">
      <c r="A356" s="21" t="s">
        <v>3</v>
      </c>
      <c r="B356" s="6">
        <v>52947.299999999996</v>
      </c>
      <c r="C356" s="6">
        <v>85470.400000000009</v>
      </c>
      <c r="D356" s="6">
        <v>7274.6</v>
      </c>
      <c r="E356" s="6">
        <v>1290.8999999999999</v>
      </c>
      <c r="F356" s="6">
        <v>14048.6</v>
      </c>
      <c r="G356" s="6">
        <v>2048.5</v>
      </c>
      <c r="H356" s="6">
        <v>74270.5</v>
      </c>
      <c r="I356" s="6">
        <v>88809.800000000017</v>
      </c>
      <c r="J356" s="6">
        <v>163080.29999999999</v>
      </c>
    </row>
    <row r="357" spans="1:10" ht="12.75" x14ac:dyDescent="0.2">
      <c r="A357" s="21" t="s">
        <v>25</v>
      </c>
      <c r="B357" s="7"/>
      <c r="C357" s="6"/>
      <c r="D357" s="7"/>
      <c r="E357" s="6"/>
      <c r="F357" s="7"/>
      <c r="G357" s="6"/>
      <c r="H357" s="6"/>
      <c r="I357" s="6"/>
      <c r="J357" s="6"/>
    </row>
    <row r="358" spans="1:10" ht="12.75" x14ac:dyDescent="0.2">
      <c r="A358" s="8" t="s">
        <v>26</v>
      </c>
      <c r="B358" s="7">
        <v>6195.7</v>
      </c>
      <c r="C358" s="7">
        <v>2850.1</v>
      </c>
      <c r="D358" s="7">
        <v>1102</v>
      </c>
      <c r="E358" s="7">
        <v>240.9</v>
      </c>
      <c r="F358" s="7">
        <v>391.3</v>
      </c>
      <c r="G358" s="7">
        <v>67</v>
      </c>
      <c r="H358" s="7">
        <f t="shared" ref="H358:I369" si="84">B358+D358+F358</f>
        <v>7689</v>
      </c>
      <c r="I358" s="7">
        <f t="shared" si="84"/>
        <v>3158</v>
      </c>
      <c r="J358" s="6">
        <f t="shared" ref="J358:J369" si="85">H358+I358</f>
        <v>10847</v>
      </c>
    </row>
    <row r="359" spans="1:10" ht="12.75" x14ac:dyDescent="0.2">
      <c r="A359" s="8" t="s">
        <v>27</v>
      </c>
      <c r="B359" s="7">
        <v>4984.1000000000004</v>
      </c>
      <c r="C359" s="7">
        <v>34829.599999999999</v>
      </c>
      <c r="D359" s="7">
        <v>1595.1</v>
      </c>
      <c r="E359" s="7">
        <v>49.6</v>
      </c>
      <c r="F359" s="7">
        <v>0</v>
      </c>
      <c r="G359" s="7">
        <v>64.3</v>
      </c>
      <c r="H359" s="7">
        <f t="shared" si="84"/>
        <v>6579.2000000000007</v>
      </c>
      <c r="I359" s="7">
        <f t="shared" si="84"/>
        <v>34943.5</v>
      </c>
      <c r="J359" s="6">
        <f t="shared" si="85"/>
        <v>41522.699999999997</v>
      </c>
    </row>
    <row r="360" spans="1:10" ht="12.75" x14ac:dyDescent="0.2">
      <c r="A360" s="8" t="s">
        <v>28</v>
      </c>
      <c r="B360" s="7">
        <v>697.8</v>
      </c>
      <c r="C360" s="7">
        <v>179</v>
      </c>
      <c r="D360" s="7">
        <v>358</v>
      </c>
      <c r="E360" s="7">
        <v>67.400000000000006</v>
      </c>
      <c r="F360" s="7">
        <v>3232.9</v>
      </c>
      <c r="G360" s="7">
        <v>153.4</v>
      </c>
      <c r="H360" s="7">
        <f t="shared" si="84"/>
        <v>4288.7</v>
      </c>
      <c r="I360" s="7">
        <f t="shared" si="84"/>
        <v>399.8</v>
      </c>
      <c r="J360" s="6">
        <f t="shared" si="85"/>
        <v>4688.5</v>
      </c>
    </row>
    <row r="361" spans="1:10" ht="12.75" x14ac:dyDescent="0.2">
      <c r="A361" s="8" t="s">
        <v>29</v>
      </c>
      <c r="B361" s="7">
        <v>6991.2</v>
      </c>
      <c r="C361" s="7">
        <v>2755.7</v>
      </c>
      <c r="D361" s="7">
        <v>1662.7</v>
      </c>
      <c r="E361" s="7">
        <v>267.7</v>
      </c>
      <c r="F361" s="7">
        <v>389.8</v>
      </c>
      <c r="G361" s="7">
        <v>46.1</v>
      </c>
      <c r="H361" s="7">
        <f t="shared" si="84"/>
        <v>9043.6999999999989</v>
      </c>
      <c r="I361" s="7">
        <f t="shared" si="84"/>
        <v>3069.4999999999995</v>
      </c>
      <c r="J361" s="6">
        <f t="shared" si="85"/>
        <v>12113.199999999999</v>
      </c>
    </row>
    <row r="362" spans="1:10" ht="12.75" x14ac:dyDescent="0.2">
      <c r="A362" s="8" t="s">
        <v>30</v>
      </c>
      <c r="B362" s="7">
        <v>4864.1000000000004</v>
      </c>
      <c r="C362" s="7">
        <v>1588.8</v>
      </c>
      <c r="D362" s="7">
        <v>883</v>
      </c>
      <c r="E362" s="7">
        <v>51.1</v>
      </c>
      <c r="F362" s="7">
        <v>1810.6</v>
      </c>
      <c r="G362" s="7">
        <v>63.3</v>
      </c>
      <c r="H362" s="7">
        <f t="shared" si="84"/>
        <v>7557.7000000000007</v>
      </c>
      <c r="I362" s="7">
        <f t="shared" si="84"/>
        <v>1703.1999999999998</v>
      </c>
      <c r="J362" s="6">
        <f t="shared" si="85"/>
        <v>9260.9000000000015</v>
      </c>
    </row>
    <row r="363" spans="1:10" ht="12.75" x14ac:dyDescent="0.2">
      <c r="A363" s="8" t="s">
        <v>31</v>
      </c>
      <c r="B363" s="7">
        <v>3400</v>
      </c>
      <c r="C363" s="7">
        <v>831.4</v>
      </c>
      <c r="D363" s="7">
        <v>0</v>
      </c>
      <c r="E363" s="7">
        <v>0</v>
      </c>
      <c r="F363" s="7">
        <v>3404.8</v>
      </c>
      <c r="G363" s="7">
        <v>75.8</v>
      </c>
      <c r="H363" s="7">
        <f t="shared" si="84"/>
        <v>6804.8</v>
      </c>
      <c r="I363" s="7">
        <f t="shared" si="84"/>
        <v>907.19999999999993</v>
      </c>
      <c r="J363" s="6">
        <f t="shared" si="85"/>
        <v>7712</v>
      </c>
    </row>
    <row r="364" spans="1:10" ht="12.75" x14ac:dyDescent="0.2">
      <c r="A364" s="8" t="s">
        <v>32</v>
      </c>
      <c r="B364" s="7">
        <v>6814</v>
      </c>
      <c r="C364" s="7">
        <v>3140</v>
      </c>
      <c r="D364" s="7">
        <v>1104</v>
      </c>
      <c r="E364" s="7">
        <v>229.6</v>
      </c>
      <c r="F364" s="7">
        <v>273.89999999999998</v>
      </c>
      <c r="G364" s="7">
        <v>62</v>
      </c>
      <c r="H364" s="7">
        <f t="shared" si="84"/>
        <v>8191.9</v>
      </c>
      <c r="I364" s="7">
        <f t="shared" si="84"/>
        <v>3431.6</v>
      </c>
      <c r="J364" s="6">
        <f t="shared" si="85"/>
        <v>11623.5</v>
      </c>
    </row>
    <row r="365" spans="1:10" ht="12.75" x14ac:dyDescent="0.2">
      <c r="A365" s="8" t="s">
        <v>33</v>
      </c>
      <c r="B365" s="7">
        <v>5094.3</v>
      </c>
      <c r="C365" s="7">
        <v>1636</v>
      </c>
      <c r="D365" s="7">
        <v>1595</v>
      </c>
      <c r="E365" s="7">
        <v>52.9</v>
      </c>
      <c r="F365" s="7">
        <v>1769.9</v>
      </c>
      <c r="G365" s="7">
        <v>52.7</v>
      </c>
      <c r="H365" s="7">
        <f t="shared" si="84"/>
        <v>8459.2000000000007</v>
      </c>
      <c r="I365" s="7">
        <f t="shared" si="84"/>
        <v>1741.6000000000001</v>
      </c>
      <c r="J365" s="6">
        <f t="shared" si="85"/>
        <v>10200.800000000001</v>
      </c>
    </row>
    <row r="366" spans="1:10" ht="12.75" x14ac:dyDescent="0.2">
      <c r="A366" s="8" t="s">
        <v>34</v>
      </c>
      <c r="B366" s="7">
        <v>1871.6</v>
      </c>
      <c r="C366" s="7">
        <v>23865</v>
      </c>
      <c r="D366" s="7">
        <v>0</v>
      </c>
      <c r="E366" s="7">
        <v>0</v>
      </c>
      <c r="F366" s="7">
        <v>0</v>
      </c>
      <c r="G366" s="7">
        <v>0</v>
      </c>
      <c r="H366" s="7">
        <f t="shared" si="84"/>
        <v>1871.6</v>
      </c>
      <c r="I366" s="7">
        <f t="shared" si="84"/>
        <v>23865</v>
      </c>
      <c r="J366" s="6">
        <f t="shared" si="85"/>
        <v>25736.6</v>
      </c>
    </row>
    <row r="367" spans="1:10" ht="12.75" x14ac:dyDescent="0.2">
      <c r="A367" s="8" t="s">
        <v>35</v>
      </c>
      <c r="B367" s="7">
        <v>6268.8</v>
      </c>
      <c r="C367" s="7">
        <v>2220</v>
      </c>
      <c r="D367" s="7">
        <v>1397</v>
      </c>
      <c r="E367" s="7">
        <v>275.2</v>
      </c>
      <c r="F367" s="7">
        <v>273.89999999999998</v>
      </c>
      <c r="G367" s="7">
        <v>60.3</v>
      </c>
      <c r="H367" s="7">
        <f t="shared" si="84"/>
        <v>7939.7</v>
      </c>
      <c r="I367" s="7">
        <f t="shared" si="84"/>
        <v>2555.5</v>
      </c>
      <c r="J367" s="6">
        <f t="shared" si="85"/>
        <v>10495.2</v>
      </c>
    </row>
    <row r="368" spans="1:10" ht="12.75" x14ac:dyDescent="0.2">
      <c r="A368" s="8" t="s">
        <v>36</v>
      </c>
      <c r="B368" s="7">
        <v>4135.6000000000004</v>
      </c>
      <c r="C368" s="7">
        <v>1114</v>
      </c>
      <c r="D368" s="7">
        <v>211</v>
      </c>
      <c r="E368" s="7">
        <v>4.0999999999999996</v>
      </c>
      <c r="F368" s="7">
        <v>1788.9</v>
      </c>
      <c r="G368" s="7">
        <v>44</v>
      </c>
      <c r="H368" s="7">
        <f t="shared" si="84"/>
        <v>6135.5</v>
      </c>
      <c r="I368" s="7">
        <f t="shared" si="84"/>
        <v>1162.0999999999999</v>
      </c>
      <c r="J368" s="6">
        <f t="shared" si="85"/>
        <v>7297.6</v>
      </c>
    </row>
    <row r="369" spans="1:10" ht="12.75" x14ac:dyDescent="0.2">
      <c r="A369" s="8" t="s">
        <v>37</v>
      </c>
      <c r="B369" s="7">
        <v>5428.6</v>
      </c>
      <c r="C369" s="7">
        <v>1698</v>
      </c>
      <c r="D369" s="7">
        <v>0</v>
      </c>
      <c r="E369" s="7">
        <v>0</v>
      </c>
      <c r="F369" s="7">
        <v>100</v>
      </c>
      <c r="G369" s="7">
        <v>1.7</v>
      </c>
      <c r="H369" s="7">
        <f t="shared" si="84"/>
        <v>5528.6</v>
      </c>
      <c r="I369" s="7">
        <f t="shared" si="84"/>
        <v>1699.7</v>
      </c>
      <c r="J369" s="6">
        <f t="shared" si="85"/>
        <v>7228.3</v>
      </c>
    </row>
    <row r="370" spans="1:10" ht="12.75" x14ac:dyDescent="0.2">
      <c r="A370" s="21" t="s">
        <v>3</v>
      </c>
      <c r="B370" s="6">
        <f>SUM(B358:B369)</f>
        <v>56745.8</v>
      </c>
      <c r="C370" s="6">
        <f t="shared" ref="C370:J370" si="86">SUM(C358:C369)</f>
        <v>76707.600000000006</v>
      </c>
      <c r="D370" s="6">
        <f t="shared" si="86"/>
        <v>9907.7999999999993</v>
      </c>
      <c r="E370" s="6">
        <f t="shared" si="86"/>
        <v>1238.4999999999998</v>
      </c>
      <c r="F370" s="6">
        <f t="shared" si="86"/>
        <v>13436</v>
      </c>
      <c r="G370" s="6">
        <f t="shared" si="86"/>
        <v>690.60000000000014</v>
      </c>
      <c r="H370" s="6">
        <f t="shared" si="86"/>
        <v>80089.60000000002</v>
      </c>
      <c r="I370" s="6">
        <f t="shared" si="86"/>
        <v>78636.7</v>
      </c>
      <c r="J370" s="6">
        <f t="shared" si="86"/>
        <v>158726.29999999999</v>
      </c>
    </row>
    <row r="371" spans="1:10" ht="13.5" customHeight="1" x14ac:dyDescent="0.2">
      <c r="A371" s="16" t="s">
        <v>41</v>
      </c>
      <c r="B371" s="6"/>
      <c r="C371" s="6"/>
      <c r="D371" s="6"/>
      <c r="E371" s="6"/>
      <c r="H371" s="15"/>
      <c r="I371" s="15"/>
      <c r="J371" s="1"/>
    </row>
    <row r="372" spans="1:10" ht="12.75" x14ac:dyDescent="0.2">
      <c r="A372" s="8" t="s">
        <v>26</v>
      </c>
      <c r="B372" s="7">
        <v>7466.8</v>
      </c>
      <c r="C372" s="7">
        <v>3127.7</v>
      </c>
      <c r="D372" s="7">
        <v>1038</v>
      </c>
      <c r="E372" s="7">
        <v>203</v>
      </c>
      <c r="F372" s="7">
        <v>274</v>
      </c>
      <c r="G372" s="7">
        <v>67</v>
      </c>
      <c r="H372" s="7">
        <f>B372+D372+F372</f>
        <v>8778.7999999999993</v>
      </c>
      <c r="I372" s="7">
        <f>C372+E372+G372</f>
        <v>3397.7</v>
      </c>
      <c r="J372" s="6">
        <f>H372+I372</f>
        <v>12176.5</v>
      </c>
    </row>
    <row r="373" spans="1:10" ht="12.75" x14ac:dyDescent="0.2">
      <c r="A373" s="8" t="s">
        <v>27</v>
      </c>
      <c r="B373" s="7">
        <v>6290.8</v>
      </c>
      <c r="C373" s="7">
        <v>1626.5426</v>
      </c>
      <c r="D373" s="7">
        <v>1595</v>
      </c>
      <c r="E373" s="7">
        <v>41</v>
      </c>
      <c r="F373" s="7">
        <v>1811</v>
      </c>
      <c r="G373" s="7">
        <v>25.4</v>
      </c>
      <c r="H373" s="7">
        <f t="shared" ref="H373:I383" si="87">B373+D373+F373</f>
        <v>9696.7999999999993</v>
      </c>
      <c r="I373" s="7">
        <f t="shared" si="87"/>
        <v>1692.9426000000001</v>
      </c>
      <c r="J373" s="6">
        <f t="shared" ref="J373:J383" si="88">H373+I373</f>
        <v>11389.7426</v>
      </c>
    </row>
    <row r="374" spans="1:10" ht="12.75" x14ac:dyDescent="0.2">
      <c r="A374" s="8" t="s">
        <v>28</v>
      </c>
      <c r="B374" s="7">
        <v>8125.3</v>
      </c>
      <c r="C374" s="7">
        <v>686.1</v>
      </c>
      <c r="D374" s="7">
        <v>0</v>
      </c>
      <c r="E374" s="7">
        <v>0</v>
      </c>
      <c r="F374" s="7">
        <v>0</v>
      </c>
      <c r="G374" s="7">
        <v>0</v>
      </c>
      <c r="H374" s="7">
        <f t="shared" si="87"/>
        <v>8125.3</v>
      </c>
      <c r="I374" s="7">
        <f t="shared" si="87"/>
        <v>686.1</v>
      </c>
      <c r="J374" s="6">
        <f t="shared" si="88"/>
        <v>8811.4</v>
      </c>
    </row>
    <row r="375" spans="1:10" ht="12.75" x14ac:dyDescent="0.2">
      <c r="A375" s="8" t="s">
        <v>29</v>
      </c>
      <c r="B375" s="7">
        <v>6190.4</v>
      </c>
      <c r="C375" s="7">
        <v>2413.4404</v>
      </c>
      <c r="D375" s="7">
        <v>1388</v>
      </c>
      <c r="E375" s="7">
        <v>257</v>
      </c>
      <c r="F375" s="7">
        <v>274</v>
      </c>
      <c r="G375" s="7">
        <v>57</v>
      </c>
      <c r="H375" s="7">
        <f t="shared" si="87"/>
        <v>7852.4</v>
      </c>
      <c r="I375" s="7">
        <f t="shared" si="87"/>
        <v>2727.4404</v>
      </c>
      <c r="J375" s="6">
        <f t="shared" si="88"/>
        <v>10579.840399999999</v>
      </c>
    </row>
    <row r="376" spans="1:10" ht="12.75" x14ac:dyDescent="0.2">
      <c r="A376" s="8" t="s">
        <v>30</v>
      </c>
      <c r="B376" s="7">
        <v>4268.8999999999996</v>
      </c>
      <c r="C376" s="7">
        <v>1499.5</v>
      </c>
      <c r="D376" s="7">
        <v>724</v>
      </c>
      <c r="E376" s="7">
        <v>29</v>
      </c>
      <c r="F376" s="7">
        <v>1771</v>
      </c>
      <c r="G376" s="7">
        <v>22.1</v>
      </c>
      <c r="H376" s="7">
        <f t="shared" si="87"/>
        <v>6763.9</v>
      </c>
      <c r="I376" s="7">
        <f t="shared" si="87"/>
        <v>1550.6</v>
      </c>
      <c r="J376" s="6">
        <f t="shared" si="88"/>
        <v>8314.5</v>
      </c>
    </row>
    <row r="377" spans="1:10" ht="12.75" x14ac:dyDescent="0.2">
      <c r="A377" s="8" t="s">
        <v>31</v>
      </c>
      <c r="B377" s="7">
        <v>1872.2</v>
      </c>
      <c r="C377" s="7">
        <v>496.4</v>
      </c>
      <c r="D377" s="7">
        <v>0</v>
      </c>
      <c r="E377" s="7">
        <v>0</v>
      </c>
      <c r="F377" s="7">
        <v>100</v>
      </c>
      <c r="G377" s="7">
        <v>1</v>
      </c>
      <c r="H377" s="7">
        <f t="shared" si="87"/>
        <v>1972.2</v>
      </c>
      <c r="I377" s="7">
        <f t="shared" si="87"/>
        <v>497.4</v>
      </c>
      <c r="J377" s="6">
        <f t="shared" si="88"/>
        <v>2469.6</v>
      </c>
    </row>
    <row r="378" spans="1:10" ht="12.75" x14ac:dyDescent="0.2">
      <c r="A378" s="8" t="s">
        <v>32</v>
      </c>
      <c r="B378" s="7">
        <v>10455.700000000001</v>
      </c>
      <c r="C378" s="7">
        <v>3208.2204999999999</v>
      </c>
      <c r="D378" s="7">
        <v>1042</v>
      </c>
      <c r="E378" s="7">
        <v>195.6</v>
      </c>
      <c r="F378" s="7">
        <v>273.89999999999998</v>
      </c>
      <c r="G378" s="7">
        <v>55</v>
      </c>
      <c r="H378" s="7">
        <f t="shared" si="87"/>
        <v>11771.6</v>
      </c>
      <c r="I378" s="7">
        <f t="shared" si="87"/>
        <v>3458.8204999999998</v>
      </c>
      <c r="J378" s="6">
        <f t="shared" si="88"/>
        <v>15230.4205</v>
      </c>
    </row>
    <row r="379" spans="1:10" ht="12.75" x14ac:dyDescent="0.2">
      <c r="A379" s="8" t="s">
        <v>33</v>
      </c>
      <c r="B379" s="7">
        <v>5102.7</v>
      </c>
      <c r="C379" s="7">
        <v>23362.922200000001</v>
      </c>
      <c r="D379" s="7">
        <v>1595</v>
      </c>
      <c r="E379" s="7">
        <v>24</v>
      </c>
      <c r="F379" s="7">
        <v>1788</v>
      </c>
      <c r="G379" s="7">
        <v>15.3</v>
      </c>
      <c r="H379" s="7">
        <f t="shared" si="87"/>
        <v>8485.7000000000007</v>
      </c>
      <c r="I379" s="7">
        <f t="shared" si="87"/>
        <v>23402.2222</v>
      </c>
      <c r="J379" s="6">
        <f t="shared" si="88"/>
        <v>31887.922200000001</v>
      </c>
    </row>
    <row r="380" spans="1:10" ht="12.75" x14ac:dyDescent="0.2">
      <c r="A380" s="8" t="s">
        <v>34</v>
      </c>
      <c r="B380" s="7">
        <v>2287.1</v>
      </c>
      <c r="C380" s="7">
        <v>623.1</v>
      </c>
      <c r="D380" s="7">
        <v>0</v>
      </c>
      <c r="E380" s="7">
        <v>0</v>
      </c>
      <c r="F380" s="7">
        <v>0</v>
      </c>
      <c r="G380" s="7">
        <v>0</v>
      </c>
      <c r="H380" s="7">
        <f t="shared" si="87"/>
        <v>2287.1</v>
      </c>
      <c r="I380" s="7">
        <f t="shared" si="87"/>
        <v>623.1</v>
      </c>
      <c r="J380" s="6">
        <f t="shared" si="88"/>
        <v>2910.2</v>
      </c>
    </row>
    <row r="381" spans="1:10" ht="12.75" x14ac:dyDescent="0.2">
      <c r="A381" s="8" t="s">
        <v>35</v>
      </c>
      <c r="B381" s="7">
        <v>7329</v>
      </c>
      <c r="C381" s="7">
        <v>2924.5349999999999</v>
      </c>
      <c r="D381" s="7">
        <v>1396</v>
      </c>
      <c r="E381" s="7">
        <v>237</v>
      </c>
      <c r="F381" s="7">
        <v>274</v>
      </c>
      <c r="G381" s="7">
        <v>54</v>
      </c>
      <c r="H381" s="7">
        <f t="shared" si="87"/>
        <v>8999</v>
      </c>
      <c r="I381" s="7">
        <f t="shared" si="87"/>
        <v>3215.5349999999999</v>
      </c>
      <c r="J381" s="6">
        <f t="shared" si="88"/>
        <v>12214.535</v>
      </c>
    </row>
    <row r="382" spans="1:10" ht="12.75" x14ac:dyDescent="0.2">
      <c r="A382" s="8" t="s">
        <v>36</v>
      </c>
      <c r="B382" s="7">
        <v>4237.3999999999996</v>
      </c>
      <c r="C382" s="7">
        <v>1160.1115</v>
      </c>
      <c r="D382" s="7">
        <v>0</v>
      </c>
      <c r="E382" s="7">
        <v>0</v>
      </c>
      <c r="F382" s="7">
        <v>1815</v>
      </c>
      <c r="G382" s="7">
        <v>12.2</v>
      </c>
      <c r="H382" s="7">
        <f t="shared" si="87"/>
        <v>6052.4</v>
      </c>
      <c r="I382" s="7">
        <f t="shared" si="87"/>
        <v>1172.3115</v>
      </c>
      <c r="J382" s="6">
        <f t="shared" si="88"/>
        <v>7224.7114999999994</v>
      </c>
    </row>
    <row r="383" spans="1:10" ht="12.75" x14ac:dyDescent="0.2">
      <c r="A383" s="8" t="s">
        <v>37</v>
      </c>
      <c r="B383" s="7">
        <v>5505</v>
      </c>
      <c r="C383" s="7">
        <v>1481.3531</v>
      </c>
      <c r="D383" s="7">
        <v>0</v>
      </c>
      <c r="E383" s="7">
        <v>0</v>
      </c>
      <c r="F383" s="7">
        <v>100</v>
      </c>
      <c r="G383" s="7">
        <v>0.33900000000000002</v>
      </c>
      <c r="H383" s="7">
        <f t="shared" si="87"/>
        <v>5605</v>
      </c>
      <c r="I383" s="7">
        <f t="shared" si="87"/>
        <v>1481.6921</v>
      </c>
      <c r="J383" s="6">
        <f t="shared" si="88"/>
        <v>7086.6921000000002</v>
      </c>
    </row>
    <row r="384" spans="1:10" ht="12.75" x14ac:dyDescent="0.2">
      <c r="A384" s="21" t="s">
        <v>3</v>
      </c>
      <c r="B384" s="6">
        <f>SUM(B372:B383)</f>
        <v>69131.3</v>
      </c>
      <c r="C384" s="6">
        <f t="shared" ref="C384:J384" si="89">SUM(C372:C383)</f>
        <v>42609.925299999995</v>
      </c>
      <c r="D384" s="6">
        <f t="shared" si="89"/>
        <v>8778</v>
      </c>
      <c r="E384" s="6">
        <f t="shared" si="89"/>
        <v>986.6</v>
      </c>
      <c r="F384" s="6">
        <f t="shared" si="89"/>
        <v>8480.9</v>
      </c>
      <c r="G384" s="6">
        <f t="shared" si="89"/>
        <v>309.339</v>
      </c>
      <c r="H384" s="6">
        <f t="shared" si="89"/>
        <v>86390.2</v>
      </c>
      <c r="I384" s="6">
        <f t="shared" si="89"/>
        <v>43905.864300000008</v>
      </c>
      <c r="J384" s="6">
        <f t="shared" si="89"/>
        <v>130296.0643</v>
      </c>
    </row>
    <row r="385" spans="1:10" ht="12.75" x14ac:dyDescent="0.2">
      <c r="A385" s="16" t="s">
        <v>46</v>
      </c>
      <c r="B385" s="6"/>
      <c r="C385" s="6"/>
      <c r="D385" s="6"/>
      <c r="E385" s="6"/>
      <c r="H385" s="15"/>
      <c r="I385" s="15"/>
      <c r="J385" s="1"/>
    </row>
    <row r="386" spans="1:10" ht="12.75" x14ac:dyDescent="0.2">
      <c r="A386" s="8" t="s">
        <v>26</v>
      </c>
      <c r="B386" s="7">
        <v>8490.1237000000001</v>
      </c>
      <c r="C386" s="7">
        <v>2944.6922</v>
      </c>
      <c r="D386" s="7">
        <v>1043.3</v>
      </c>
      <c r="E386" s="7">
        <v>177.2</v>
      </c>
      <c r="F386" s="7">
        <v>273.89999999999998</v>
      </c>
      <c r="G386" s="7">
        <v>52</v>
      </c>
      <c r="H386" s="7">
        <f t="shared" ref="H386:I390" si="90">B386+D386+F386</f>
        <v>9807.323699999999</v>
      </c>
      <c r="I386" s="7">
        <f t="shared" si="90"/>
        <v>3173.8921999999998</v>
      </c>
      <c r="J386" s="6">
        <f>H386+I386</f>
        <v>12981.215899999999</v>
      </c>
    </row>
    <row r="387" spans="1:10" ht="12.75" x14ac:dyDescent="0.2">
      <c r="A387" s="8" t="s">
        <v>27</v>
      </c>
      <c r="B387" s="7">
        <v>5515.8941000000004</v>
      </c>
      <c r="C387" s="7">
        <v>28006.918099999999</v>
      </c>
      <c r="D387" s="7">
        <v>3190.2</v>
      </c>
      <c r="E387" s="7">
        <v>15.2</v>
      </c>
      <c r="F387" s="7">
        <v>1805</v>
      </c>
      <c r="G387" s="7">
        <v>6.1</v>
      </c>
      <c r="H387" s="7">
        <f t="shared" si="90"/>
        <v>10511.0941</v>
      </c>
      <c r="I387" s="7">
        <f t="shared" si="90"/>
        <v>28028.218099999998</v>
      </c>
      <c r="J387" s="6">
        <f t="shared" ref="J387:J397" si="91">H387+I387</f>
        <v>38539.3122</v>
      </c>
    </row>
    <row r="388" spans="1:10" ht="12.75" x14ac:dyDescent="0.2">
      <c r="A388" s="8" t="s">
        <v>28</v>
      </c>
      <c r="B388" s="7">
        <v>2619.9</v>
      </c>
      <c r="C388" s="7">
        <v>668.04989999999998</v>
      </c>
      <c r="D388" s="7">
        <v>0</v>
      </c>
      <c r="E388" s="7">
        <v>0</v>
      </c>
      <c r="F388" s="7">
        <v>0</v>
      </c>
      <c r="G388" s="7">
        <v>0</v>
      </c>
      <c r="H388" s="7">
        <f t="shared" si="90"/>
        <v>2619.9</v>
      </c>
      <c r="I388" s="7">
        <f t="shared" si="90"/>
        <v>668.04989999999998</v>
      </c>
      <c r="J388" s="6">
        <f t="shared" si="91"/>
        <v>3287.9499000000001</v>
      </c>
    </row>
    <row r="389" spans="1:10" ht="12.75" x14ac:dyDescent="0.2">
      <c r="A389" s="8" t="s">
        <v>29</v>
      </c>
      <c r="B389" s="7">
        <v>7677.3</v>
      </c>
      <c r="C389" s="7">
        <v>3154.5</v>
      </c>
      <c r="D389" s="7">
        <v>1397.9</v>
      </c>
      <c r="E389" s="7">
        <v>214.1</v>
      </c>
      <c r="F389" s="7">
        <v>273.8</v>
      </c>
      <c r="G389" s="7">
        <v>50.3</v>
      </c>
      <c r="H389" s="7">
        <f t="shared" si="90"/>
        <v>9349</v>
      </c>
      <c r="I389" s="7">
        <f t="shared" si="90"/>
        <v>3418.9</v>
      </c>
      <c r="J389" s="6">
        <f t="shared" si="91"/>
        <v>12767.9</v>
      </c>
    </row>
    <row r="390" spans="1:10" ht="12.75" x14ac:dyDescent="0.2">
      <c r="A390" s="8" t="s">
        <v>30</v>
      </c>
      <c r="B390" s="7">
        <v>4295.5155999999997</v>
      </c>
      <c r="C390" s="7">
        <v>1096.8648000000001</v>
      </c>
      <c r="D390" s="7">
        <v>769.1</v>
      </c>
      <c r="E390" s="7">
        <v>13.2</v>
      </c>
      <c r="F390" s="7">
        <v>20.2</v>
      </c>
      <c r="G390" s="7">
        <v>1.3</v>
      </c>
      <c r="H390" s="7">
        <f t="shared" si="90"/>
        <v>5084.8155999999999</v>
      </c>
      <c r="I390" s="7">
        <f t="shared" si="90"/>
        <v>1111.3648000000001</v>
      </c>
      <c r="J390" s="6">
        <f t="shared" si="91"/>
        <v>6196.1804000000002</v>
      </c>
    </row>
    <row r="391" spans="1:10" ht="12.75" x14ac:dyDescent="0.2">
      <c r="A391" s="8" t="s">
        <v>31</v>
      </c>
      <c r="B391" s="7">
        <v>6784</v>
      </c>
      <c r="C391" s="7">
        <v>1959.9829999999999</v>
      </c>
      <c r="D391" s="7">
        <v>0</v>
      </c>
      <c r="E391" s="7">
        <v>0</v>
      </c>
      <c r="F391" s="7">
        <v>0</v>
      </c>
      <c r="G391" s="7">
        <v>0</v>
      </c>
      <c r="H391" s="7">
        <f t="shared" ref="H391:H397" si="92">B391+D391+F391</f>
        <v>6784</v>
      </c>
      <c r="I391" s="7">
        <f t="shared" ref="I391:I397" si="93">C391+E391+G391</f>
        <v>1959.9829999999999</v>
      </c>
      <c r="J391" s="6">
        <f t="shared" si="91"/>
        <v>8743.9830000000002</v>
      </c>
    </row>
    <row r="392" spans="1:10" ht="12.75" x14ac:dyDescent="0.2">
      <c r="A392" s="8" t="s">
        <v>32</v>
      </c>
      <c r="B392" s="7">
        <v>8040.2507999999998</v>
      </c>
      <c r="C392" s="7">
        <v>2805.6601000000001</v>
      </c>
      <c r="D392" s="7">
        <v>1043.4000000000001</v>
      </c>
      <c r="E392" s="7">
        <v>162.6</v>
      </c>
      <c r="F392" s="7">
        <v>200.1</v>
      </c>
      <c r="G392" s="7">
        <v>48.6</v>
      </c>
      <c r="H392" s="7">
        <f t="shared" si="92"/>
        <v>9283.7507999999998</v>
      </c>
      <c r="I392" s="7">
        <f t="shared" si="93"/>
        <v>3016.8600999999999</v>
      </c>
      <c r="J392" s="6">
        <f t="shared" si="91"/>
        <v>12300.6109</v>
      </c>
    </row>
    <row r="393" spans="1:10" ht="12.75" x14ac:dyDescent="0.2">
      <c r="A393" s="8" t="s">
        <v>33</v>
      </c>
      <c r="B393" s="7">
        <v>5105.8311000000003</v>
      </c>
      <c r="C393" s="7">
        <v>27852.675899999998</v>
      </c>
      <c r="D393" s="7">
        <v>0</v>
      </c>
      <c r="E393" s="7">
        <v>0</v>
      </c>
      <c r="F393" s="7">
        <v>0</v>
      </c>
      <c r="G393" s="7">
        <v>0</v>
      </c>
      <c r="H393" s="7">
        <f t="shared" si="92"/>
        <v>5105.8311000000003</v>
      </c>
      <c r="I393" s="7">
        <f t="shared" si="93"/>
        <v>27852.675899999998</v>
      </c>
      <c r="J393" s="6">
        <f t="shared" si="91"/>
        <v>32958.506999999998</v>
      </c>
    </row>
    <row r="394" spans="1:10" ht="12.75" x14ac:dyDescent="0.2">
      <c r="A394" s="8" t="s">
        <v>34</v>
      </c>
      <c r="B394" s="7">
        <v>2521.6956</v>
      </c>
      <c r="C394" s="7">
        <v>703.85140000000001</v>
      </c>
      <c r="D394" s="7">
        <v>0</v>
      </c>
      <c r="E394" s="7">
        <v>0</v>
      </c>
      <c r="F394" s="7">
        <v>0</v>
      </c>
      <c r="G394" s="7">
        <v>0</v>
      </c>
      <c r="H394" s="7">
        <f t="shared" si="92"/>
        <v>2521.6956</v>
      </c>
      <c r="I394" s="7">
        <f t="shared" si="93"/>
        <v>703.85140000000001</v>
      </c>
      <c r="J394" s="6">
        <f t="shared" si="91"/>
        <v>3225.547</v>
      </c>
    </row>
    <row r="395" spans="1:10" ht="12.75" x14ac:dyDescent="0.2">
      <c r="A395" s="8" t="s">
        <v>35</v>
      </c>
      <c r="B395" s="7">
        <v>7508.7082</v>
      </c>
      <c r="C395" s="7">
        <v>3246.1</v>
      </c>
      <c r="D395" s="7">
        <v>1290.5999999999999</v>
      </c>
      <c r="E395" s="7">
        <v>183</v>
      </c>
      <c r="F395" s="7">
        <v>200.1</v>
      </c>
      <c r="G395" s="7">
        <v>47</v>
      </c>
      <c r="H395" s="7">
        <f t="shared" si="92"/>
        <v>8999.4081999999999</v>
      </c>
      <c r="I395" s="7">
        <f t="shared" si="93"/>
        <v>3476.1</v>
      </c>
      <c r="J395" s="6">
        <f t="shared" si="91"/>
        <v>12475.5082</v>
      </c>
    </row>
    <row r="396" spans="1:10" ht="12.75" x14ac:dyDescent="0.2">
      <c r="A396" s="8" t="s">
        <v>36</v>
      </c>
      <c r="B396" s="7">
        <v>3632.3445000000002</v>
      </c>
      <c r="C396" s="7">
        <v>1093.5364999999999</v>
      </c>
      <c r="D396" s="7">
        <v>0</v>
      </c>
      <c r="E396" s="7">
        <v>0</v>
      </c>
      <c r="F396" s="7">
        <v>18.3</v>
      </c>
      <c r="G396" s="7">
        <v>1</v>
      </c>
      <c r="H396" s="7">
        <f t="shared" si="92"/>
        <v>3650.6445000000003</v>
      </c>
      <c r="I396" s="7">
        <f t="shared" si="93"/>
        <v>1094.5364999999999</v>
      </c>
      <c r="J396" s="6">
        <f t="shared" si="91"/>
        <v>4745.1810000000005</v>
      </c>
    </row>
    <row r="397" spans="1:10" ht="12.75" x14ac:dyDescent="0.2">
      <c r="A397" s="8" t="s">
        <v>37</v>
      </c>
      <c r="B397" s="7">
        <v>5286.8037000000004</v>
      </c>
      <c r="C397" s="7">
        <v>1518.32</v>
      </c>
      <c r="D397" s="7">
        <v>0</v>
      </c>
      <c r="E397" s="7">
        <v>0</v>
      </c>
      <c r="F397" s="7">
        <v>0</v>
      </c>
      <c r="G397" s="7">
        <v>0</v>
      </c>
      <c r="H397" s="7">
        <f t="shared" si="92"/>
        <v>5286.8037000000004</v>
      </c>
      <c r="I397" s="7">
        <f t="shared" si="93"/>
        <v>1518.32</v>
      </c>
      <c r="J397" s="6">
        <f t="shared" si="91"/>
        <v>6805.1237000000001</v>
      </c>
    </row>
    <row r="398" spans="1:10" ht="12.75" x14ac:dyDescent="0.2">
      <c r="A398" s="6" t="s">
        <v>3</v>
      </c>
      <c r="B398" s="6">
        <f>SUM(B386:B397)</f>
        <v>67478.367299999998</v>
      </c>
      <c r="C398" s="6">
        <f t="shared" ref="C398:J398" si="94">SUM(C386:C397)</f>
        <v>75051.151900000012</v>
      </c>
      <c r="D398" s="6">
        <f t="shared" si="94"/>
        <v>8734.5</v>
      </c>
      <c r="E398" s="6">
        <f t="shared" si="94"/>
        <v>765.3</v>
      </c>
      <c r="F398" s="6">
        <f t="shared" si="94"/>
        <v>2791.4</v>
      </c>
      <c r="G398" s="6">
        <f t="shared" si="94"/>
        <v>206.3</v>
      </c>
      <c r="H398" s="6">
        <f t="shared" si="94"/>
        <v>79004.267300000007</v>
      </c>
      <c r="I398" s="6">
        <f t="shared" si="94"/>
        <v>76022.751900000017</v>
      </c>
      <c r="J398" s="6">
        <f t="shared" si="94"/>
        <v>155027.01920000001</v>
      </c>
    </row>
    <row r="399" spans="1:10" ht="12.75" x14ac:dyDescent="0.2">
      <c r="A399" s="16" t="s">
        <v>48</v>
      </c>
      <c r="B399" s="6"/>
      <c r="C399" s="6"/>
      <c r="D399" s="6"/>
      <c r="E399" s="6"/>
      <c r="H399" s="15"/>
      <c r="I399" s="15"/>
      <c r="J399" s="1"/>
    </row>
    <row r="400" spans="1:10" ht="12.75" x14ac:dyDescent="0.2">
      <c r="A400" s="8" t="s">
        <v>26</v>
      </c>
      <c r="B400" s="7">
        <v>8813.3973000000005</v>
      </c>
      <c r="C400" s="7">
        <v>3187</v>
      </c>
      <c r="D400" s="7">
        <v>935.5</v>
      </c>
      <c r="E400" s="7">
        <v>213</v>
      </c>
      <c r="F400" s="7">
        <v>200.1</v>
      </c>
      <c r="G400" s="7">
        <v>46.3</v>
      </c>
      <c r="H400" s="7">
        <f>B400+D400+F400</f>
        <v>9948.9973000000009</v>
      </c>
      <c r="I400" s="7">
        <f>C400+E400+G400</f>
        <v>3446.3</v>
      </c>
      <c r="J400" s="6">
        <f>H400+I400</f>
        <v>13395.297300000002</v>
      </c>
    </row>
    <row r="401" spans="1:10" ht="12.75" x14ac:dyDescent="0.2">
      <c r="A401" s="8" t="s">
        <v>27</v>
      </c>
      <c r="B401" s="7">
        <v>5517.8122999999996</v>
      </c>
      <c r="C401" s="7">
        <v>27910.810099999999</v>
      </c>
      <c r="D401" s="7">
        <v>0</v>
      </c>
      <c r="E401" s="7">
        <v>0</v>
      </c>
      <c r="F401" s="7">
        <v>0</v>
      </c>
      <c r="G401" s="7">
        <v>0</v>
      </c>
      <c r="H401" s="7">
        <f t="shared" ref="H401:H411" si="95">B401+D401+F401</f>
        <v>5517.8122999999996</v>
      </c>
      <c r="I401" s="7">
        <f t="shared" ref="I401:I411" si="96">C401+E401+G401</f>
        <v>27910.810099999999</v>
      </c>
      <c r="J401" s="6">
        <f t="shared" ref="J401:J411" si="97">H401+I401</f>
        <v>33428.6224</v>
      </c>
    </row>
    <row r="402" spans="1:10" ht="12.75" x14ac:dyDescent="0.2">
      <c r="A402" s="8" t="s">
        <v>28</v>
      </c>
      <c r="B402" s="7">
        <v>2898.2642999999998</v>
      </c>
      <c r="C402" s="7">
        <v>727.76769999999999</v>
      </c>
      <c r="D402" s="7">
        <v>0</v>
      </c>
      <c r="E402" s="7">
        <v>0</v>
      </c>
      <c r="F402" s="7">
        <v>0</v>
      </c>
      <c r="G402" s="7">
        <v>0</v>
      </c>
      <c r="H402" s="7">
        <f t="shared" si="95"/>
        <v>2898.2642999999998</v>
      </c>
      <c r="I402" s="7">
        <f t="shared" si="96"/>
        <v>727.76769999999999</v>
      </c>
      <c r="J402" s="6">
        <f t="shared" si="97"/>
        <v>3626.0319999999997</v>
      </c>
    </row>
    <row r="403" spans="1:10" ht="12.75" x14ac:dyDescent="0.2">
      <c r="A403" s="8" t="s">
        <v>29</v>
      </c>
      <c r="B403" s="7">
        <v>7758.7828</v>
      </c>
      <c r="C403" s="7">
        <v>3387.6</v>
      </c>
      <c r="D403" s="7">
        <v>1012.9</v>
      </c>
      <c r="E403" s="7">
        <v>209</v>
      </c>
      <c r="F403" s="7">
        <v>200</v>
      </c>
      <c r="G403" s="7">
        <v>45</v>
      </c>
      <c r="H403" s="7">
        <f t="shared" si="95"/>
        <v>8971.6828000000005</v>
      </c>
      <c r="I403" s="7">
        <f t="shared" si="96"/>
        <v>3641.6</v>
      </c>
      <c r="J403" s="6">
        <f t="shared" si="97"/>
        <v>12613.282800000001</v>
      </c>
    </row>
    <row r="404" spans="1:10" ht="12.75" x14ac:dyDescent="0.2">
      <c r="A404" s="8" t="s">
        <v>30</v>
      </c>
      <c r="B404" s="7">
        <v>4779.6356999999998</v>
      </c>
      <c r="C404" s="7">
        <v>1133.5008</v>
      </c>
      <c r="D404" s="7">
        <v>0</v>
      </c>
      <c r="E404" s="7">
        <v>0</v>
      </c>
      <c r="F404" s="7">
        <v>17</v>
      </c>
      <c r="G404" s="7">
        <v>1.3</v>
      </c>
      <c r="H404" s="7">
        <f t="shared" si="95"/>
        <v>4796.6356999999998</v>
      </c>
      <c r="I404" s="7">
        <f t="shared" si="96"/>
        <v>1134.8008</v>
      </c>
      <c r="J404" s="6">
        <f t="shared" si="97"/>
        <v>5931.4364999999998</v>
      </c>
    </row>
    <row r="405" spans="1:10" ht="12.75" x14ac:dyDescent="0.2">
      <c r="A405" s="8" t="s">
        <v>31</v>
      </c>
      <c r="B405" s="7">
        <v>5357.8464000000004</v>
      </c>
      <c r="C405" s="7">
        <v>1634.0337999999999</v>
      </c>
      <c r="D405" s="7">
        <v>0</v>
      </c>
      <c r="E405" s="7">
        <v>0</v>
      </c>
      <c r="F405" s="7">
        <v>0</v>
      </c>
      <c r="G405" s="7">
        <v>0</v>
      </c>
      <c r="H405" s="7">
        <f t="shared" si="95"/>
        <v>5357.8464000000004</v>
      </c>
      <c r="I405" s="7">
        <f t="shared" si="96"/>
        <v>1634.0337999999999</v>
      </c>
      <c r="J405" s="6">
        <f t="shared" si="97"/>
        <v>6991.8802000000005</v>
      </c>
    </row>
    <row r="406" spans="1:10" ht="12.75" x14ac:dyDescent="0.2">
      <c r="A406" s="8" t="s">
        <v>32</v>
      </c>
      <c r="B406" s="7">
        <v>9038.8140999999996</v>
      </c>
      <c r="C406" s="7">
        <v>3049</v>
      </c>
      <c r="D406" s="7">
        <v>680</v>
      </c>
      <c r="E406" s="7">
        <v>180.4</v>
      </c>
      <c r="F406" s="7">
        <v>200.1</v>
      </c>
      <c r="G406" s="7">
        <v>46.8</v>
      </c>
      <c r="H406" s="7">
        <f t="shared" si="95"/>
        <v>9918.9141</v>
      </c>
      <c r="I406" s="7">
        <f t="shared" si="96"/>
        <v>3276.2000000000003</v>
      </c>
      <c r="J406" s="6">
        <f t="shared" si="97"/>
        <v>13195.114100000001</v>
      </c>
    </row>
    <row r="407" spans="1:10" ht="12.75" x14ac:dyDescent="0.2">
      <c r="A407" s="8" t="s">
        <v>33</v>
      </c>
      <c r="B407" s="7">
        <v>5108.9422000000004</v>
      </c>
      <c r="C407" s="7">
        <v>27903.8577</v>
      </c>
      <c r="D407" s="7">
        <v>0</v>
      </c>
      <c r="E407" s="7">
        <v>0</v>
      </c>
      <c r="F407" s="7">
        <v>0</v>
      </c>
      <c r="G407" s="7">
        <v>0</v>
      </c>
      <c r="H407" s="7">
        <f t="shared" si="95"/>
        <v>5108.9422000000004</v>
      </c>
      <c r="I407" s="7">
        <f t="shared" si="96"/>
        <v>27903.8577</v>
      </c>
      <c r="J407" s="6">
        <f t="shared" si="97"/>
        <v>33012.799899999998</v>
      </c>
    </row>
    <row r="408" spans="1:10" ht="12.75" x14ac:dyDescent="0.2">
      <c r="A408" s="8" t="s">
        <v>34</v>
      </c>
      <c r="B408" s="7">
        <v>3048.0453000000002</v>
      </c>
      <c r="C408" s="7">
        <v>863.30870000000004</v>
      </c>
      <c r="D408" s="7">
        <v>97090</v>
      </c>
      <c r="E408" s="7">
        <v>0</v>
      </c>
      <c r="F408" s="7">
        <v>0</v>
      </c>
      <c r="G408" s="7">
        <v>0</v>
      </c>
      <c r="H408" s="7">
        <f t="shared" si="95"/>
        <v>100138.0453</v>
      </c>
      <c r="I408" s="7">
        <f t="shared" si="96"/>
        <v>863.30870000000004</v>
      </c>
      <c r="J408" s="6">
        <f t="shared" si="97"/>
        <v>101001.35399999999</v>
      </c>
    </row>
    <row r="409" spans="1:10" ht="12.75" x14ac:dyDescent="0.2">
      <c r="A409" s="8" t="s">
        <v>35</v>
      </c>
      <c r="B409" s="7">
        <v>7529.6223</v>
      </c>
      <c r="C409" s="7">
        <v>3225.8</v>
      </c>
      <c r="D409" s="7">
        <v>1010</v>
      </c>
      <c r="E409" s="7">
        <v>224.8</v>
      </c>
      <c r="F409" s="7">
        <v>200</v>
      </c>
      <c r="G409" s="7">
        <v>53.6</v>
      </c>
      <c r="H409" s="7">
        <f t="shared" si="95"/>
        <v>8739.6222999999991</v>
      </c>
      <c r="I409" s="7">
        <f t="shared" si="96"/>
        <v>3504.2000000000003</v>
      </c>
      <c r="J409" s="6">
        <f t="shared" si="97"/>
        <v>12243.8223</v>
      </c>
    </row>
    <row r="410" spans="1:10" ht="12.75" x14ac:dyDescent="0.2">
      <c r="A410" s="8" t="s">
        <v>36</v>
      </c>
      <c r="B410" s="7">
        <v>7159.6522999999997</v>
      </c>
      <c r="C410" s="7">
        <v>1246.5</v>
      </c>
      <c r="D410" s="7">
        <v>0</v>
      </c>
      <c r="E410" s="7">
        <v>0</v>
      </c>
      <c r="F410" s="7">
        <v>16</v>
      </c>
      <c r="G410" s="7">
        <v>1</v>
      </c>
      <c r="H410" s="7">
        <f t="shared" si="95"/>
        <v>7175.6522999999997</v>
      </c>
      <c r="I410" s="7">
        <f t="shared" si="96"/>
        <v>1247.5</v>
      </c>
      <c r="J410" s="6">
        <f t="shared" si="97"/>
        <v>8423.1522999999997</v>
      </c>
    </row>
    <row r="411" spans="1:10" ht="12.75" x14ac:dyDescent="0.2">
      <c r="A411" s="8" t="s">
        <v>37</v>
      </c>
      <c r="B411" s="7">
        <v>7732.0955999999996</v>
      </c>
      <c r="C411" s="7">
        <v>2271.4</v>
      </c>
      <c r="D411" s="7">
        <v>0</v>
      </c>
      <c r="E411" s="7">
        <v>0</v>
      </c>
      <c r="F411" s="7">
        <v>0</v>
      </c>
      <c r="G411" s="7">
        <v>0</v>
      </c>
      <c r="H411" s="7">
        <f t="shared" si="95"/>
        <v>7732.0955999999996</v>
      </c>
      <c r="I411" s="7">
        <f t="shared" si="96"/>
        <v>2271.4</v>
      </c>
      <c r="J411" s="6">
        <f t="shared" si="97"/>
        <v>10003.4956</v>
      </c>
    </row>
    <row r="412" spans="1:10" ht="12.75" x14ac:dyDescent="0.2">
      <c r="A412" s="6" t="s">
        <v>3</v>
      </c>
      <c r="B412" s="6">
        <f>SUM(B400:B411)</f>
        <v>74742.910599999988</v>
      </c>
      <c r="C412" s="6">
        <f t="shared" ref="C412:J412" si="98">SUM(C400:C411)</f>
        <v>76540.578799999988</v>
      </c>
      <c r="D412" s="6">
        <f t="shared" si="98"/>
        <v>100728.4</v>
      </c>
      <c r="E412" s="6">
        <f t="shared" si="98"/>
        <v>827.2</v>
      </c>
      <c r="F412" s="6">
        <f t="shared" si="98"/>
        <v>833.2</v>
      </c>
      <c r="G412" s="6">
        <f t="shared" si="98"/>
        <v>193.99999999999997</v>
      </c>
      <c r="H412" s="6">
        <f t="shared" si="98"/>
        <v>176304.51059999998</v>
      </c>
      <c r="I412" s="6">
        <f t="shared" si="98"/>
        <v>77561.778799999985</v>
      </c>
      <c r="J412" s="6">
        <f t="shared" si="98"/>
        <v>253866.28939999998</v>
      </c>
    </row>
    <row r="413" spans="1:10" ht="12.75" x14ac:dyDescent="0.2">
      <c r="A413" s="16" t="s">
        <v>49</v>
      </c>
      <c r="B413" s="6"/>
      <c r="C413" s="6"/>
      <c r="D413" s="6"/>
      <c r="E413" s="6"/>
      <c r="H413" s="15"/>
      <c r="I413" s="15"/>
      <c r="J413" s="1"/>
    </row>
    <row r="414" spans="1:10" ht="12.75" x14ac:dyDescent="0.2">
      <c r="A414" s="8" t="s">
        <v>26</v>
      </c>
      <c r="B414" s="7">
        <v>8167.9822999999997</v>
      </c>
      <c r="C414" s="7">
        <v>2645.1</v>
      </c>
      <c r="D414" s="7">
        <v>679.5</v>
      </c>
      <c r="E414" s="7">
        <v>105.6</v>
      </c>
      <c r="F414" s="7">
        <v>200.1</v>
      </c>
      <c r="G414" s="7">
        <v>100.9</v>
      </c>
      <c r="H414" s="7">
        <f>B414+D414+F414</f>
        <v>9047.5823</v>
      </c>
      <c r="I414" s="7">
        <f>C414+E414+G414</f>
        <v>2851.6</v>
      </c>
      <c r="J414" s="6">
        <f>H414+I414</f>
        <v>11899.1823</v>
      </c>
    </row>
    <row r="415" spans="1:10" ht="12.75" x14ac:dyDescent="0.2">
      <c r="A415" s="8" t="s">
        <v>27</v>
      </c>
      <c r="B415" s="7">
        <v>5595.4066000000003</v>
      </c>
      <c r="C415" s="7">
        <v>27964.997599999999</v>
      </c>
      <c r="D415" s="7">
        <v>0</v>
      </c>
      <c r="E415" s="7">
        <v>0</v>
      </c>
      <c r="F415" s="7">
        <v>0</v>
      </c>
      <c r="G415" s="7">
        <v>0</v>
      </c>
      <c r="H415" s="7">
        <f>B415+D415+F415</f>
        <v>5595.4066000000003</v>
      </c>
      <c r="I415" s="7">
        <f t="shared" ref="I415:I425" si="99">C415+E415+G415</f>
        <v>27964.997599999999</v>
      </c>
      <c r="J415" s="6">
        <f t="shared" ref="J415:J425" si="100">H415+I415</f>
        <v>33560.404199999997</v>
      </c>
    </row>
    <row r="416" spans="1:10" ht="12.75" x14ac:dyDescent="0.2">
      <c r="A416" s="8" t="s">
        <v>28</v>
      </c>
      <c r="B416" s="7">
        <v>3197.8901999999998</v>
      </c>
      <c r="C416" s="7">
        <v>838.6</v>
      </c>
      <c r="D416" s="7">
        <v>0</v>
      </c>
      <c r="E416" s="7">
        <v>0</v>
      </c>
      <c r="F416" s="7">
        <v>0</v>
      </c>
      <c r="G416" s="7">
        <v>0</v>
      </c>
      <c r="H416" s="7">
        <f t="shared" ref="H416:H425" si="101">B416+D416+F416</f>
        <v>3197.8901999999998</v>
      </c>
      <c r="I416" s="7">
        <f t="shared" si="99"/>
        <v>838.6</v>
      </c>
      <c r="J416" s="6">
        <f t="shared" si="100"/>
        <v>4036.4901999999997</v>
      </c>
    </row>
    <row r="417" spans="1:12" ht="12.75" x14ac:dyDescent="0.2">
      <c r="A417" s="8" t="s">
        <v>29</v>
      </c>
      <c r="B417" s="7">
        <v>8218.7340000000004</v>
      </c>
      <c r="C417" s="7">
        <v>3744</v>
      </c>
      <c r="D417" s="7">
        <v>1010.5</v>
      </c>
      <c r="E417" s="7">
        <v>168</v>
      </c>
      <c r="F417" s="7">
        <v>217</v>
      </c>
      <c r="G417" s="7">
        <v>115.8</v>
      </c>
      <c r="H417" s="7">
        <f t="shared" si="101"/>
        <v>9446.2340000000004</v>
      </c>
      <c r="I417" s="7">
        <f t="shared" si="99"/>
        <v>4027.8</v>
      </c>
      <c r="J417" s="6">
        <f t="shared" si="100"/>
        <v>13474.034</v>
      </c>
    </row>
    <row r="418" spans="1:12" ht="12.75" x14ac:dyDescent="0.2">
      <c r="A418" s="8" t="s">
        <v>30</v>
      </c>
      <c r="B418" s="7">
        <v>10317.819600000001</v>
      </c>
      <c r="C418" s="7">
        <v>2545.8000000000002</v>
      </c>
      <c r="D418" s="7">
        <v>0</v>
      </c>
      <c r="E418" s="7">
        <v>0</v>
      </c>
      <c r="F418" s="7">
        <v>0</v>
      </c>
      <c r="G418" s="7">
        <v>0</v>
      </c>
      <c r="H418" s="7">
        <f t="shared" si="101"/>
        <v>10317.819600000001</v>
      </c>
      <c r="I418" s="7">
        <f t="shared" si="99"/>
        <v>2545.8000000000002</v>
      </c>
      <c r="J418" s="6">
        <f t="shared" si="100"/>
        <v>12863.619600000002</v>
      </c>
    </row>
    <row r="419" spans="1:12" ht="12.75" x14ac:dyDescent="0.2">
      <c r="A419" s="8" t="s">
        <v>31</v>
      </c>
      <c r="B419" s="7">
        <v>4539.7920999999997</v>
      </c>
      <c r="C419" s="7">
        <v>2085.9</v>
      </c>
      <c r="D419" s="7">
        <v>0</v>
      </c>
      <c r="E419" s="7">
        <v>0</v>
      </c>
      <c r="F419" s="7">
        <v>0</v>
      </c>
      <c r="G419" s="7">
        <v>0</v>
      </c>
      <c r="H419" s="7">
        <f t="shared" si="101"/>
        <v>4539.7920999999997</v>
      </c>
      <c r="I419" s="7">
        <f t="shared" si="99"/>
        <v>2085.9</v>
      </c>
      <c r="J419" s="6">
        <f t="shared" si="100"/>
        <v>6625.6921000000002</v>
      </c>
    </row>
    <row r="420" spans="1:12" ht="12.75" x14ac:dyDescent="0.2">
      <c r="A420" s="8" t="s">
        <v>32</v>
      </c>
      <c r="B420" s="7">
        <v>8979.9511000000002</v>
      </c>
      <c r="C420" s="7">
        <v>2344.4</v>
      </c>
      <c r="D420" s="7">
        <v>505.9</v>
      </c>
      <c r="E420" s="7">
        <v>154.4</v>
      </c>
      <c r="F420" s="7">
        <v>200.1</v>
      </c>
      <c r="G420" s="7">
        <v>130.5</v>
      </c>
      <c r="H420" s="7">
        <f t="shared" si="101"/>
        <v>9685.9511000000002</v>
      </c>
      <c r="I420" s="7">
        <f t="shared" si="99"/>
        <v>2629.3</v>
      </c>
      <c r="J420" s="6">
        <f t="shared" si="100"/>
        <v>12315.251100000001</v>
      </c>
    </row>
    <row r="421" spans="1:12" ht="12.75" x14ac:dyDescent="0.2">
      <c r="A421" s="8" t="s">
        <v>33</v>
      </c>
      <c r="B421" s="7">
        <v>5860.9895999999999</v>
      </c>
      <c r="C421" s="7">
        <v>28025.022400000002</v>
      </c>
      <c r="D421" s="7">
        <v>0</v>
      </c>
      <c r="E421" s="7">
        <v>0</v>
      </c>
      <c r="F421" s="7">
        <v>0</v>
      </c>
      <c r="G421" s="7">
        <v>0</v>
      </c>
      <c r="H421" s="7">
        <f t="shared" si="101"/>
        <v>5860.9895999999999</v>
      </c>
      <c r="I421" s="7">
        <f t="shared" si="99"/>
        <v>28025.022400000002</v>
      </c>
      <c r="J421" s="6">
        <f t="shared" si="100"/>
        <v>33886.012000000002</v>
      </c>
    </row>
    <row r="422" spans="1:12" ht="12.75" x14ac:dyDescent="0.2">
      <c r="A422" s="8" t="s">
        <v>34</v>
      </c>
      <c r="B422" s="7">
        <v>3296.0246999999999</v>
      </c>
      <c r="C422" s="7">
        <v>1286.0798</v>
      </c>
      <c r="D422" s="7">
        <v>331.5</v>
      </c>
      <c r="E422" s="7">
        <v>6</v>
      </c>
      <c r="F422" s="7">
        <v>0</v>
      </c>
      <c r="G422" s="7">
        <v>0</v>
      </c>
      <c r="H422" s="7">
        <f t="shared" si="101"/>
        <v>3627.5246999999999</v>
      </c>
      <c r="I422" s="7">
        <f t="shared" si="99"/>
        <v>1292.0798</v>
      </c>
      <c r="J422" s="6">
        <f t="shared" si="100"/>
        <v>4919.6044999999995</v>
      </c>
    </row>
    <row r="423" spans="1:12" ht="12.75" x14ac:dyDescent="0.2">
      <c r="A423" s="8" t="s">
        <v>35</v>
      </c>
      <c r="B423" s="7">
        <v>8252.9189999999999</v>
      </c>
      <c r="C423" s="7">
        <v>3290.4</v>
      </c>
      <c r="D423" s="7">
        <v>505.9</v>
      </c>
      <c r="E423" s="7">
        <v>143.69999999999999</v>
      </c>
      <c r="F423" s="7">
        <v>200</v>
      </c>
      <c r="G423" s="7">
        <v>130.30000000000001</v>
      </c>
      <c r="H423" s="7">
        <f t="shared" si="101"/>
        <v>8958.8189999999995</v>
      </c>
      <c r="I423" s="7">
        <f t="shared" si="99"/>
        <v>3564.4</v>
      </c>
      <c r="J423" s="6">
        <f t="shared" si="100"/>
        <v>12523.218999999999</v>
      </c>
    </row>
    <row r="424" spans="1:12" ht="12.75" x14ac:dyDescent="0.2">
      <c r="A424" s="8" t="s">
        <v>36</v>
      </c>
      <c r="B424" s="7">
        <v>8301.3688000000002</v>
      </c>
      <c r="C424" s="7">
        <v>2353.1999999999998</v>
      </c>
      <c r="D424" s="7">
        <v>0</v>
      </c>
      <c r="E424" s="7">
        <v>0</v>
      </c>
      <c r="F424" s="7">
        <v>17</v>
      </c>
      <c r="G424" s="7">
        <v>1</v>
      </c>
      <c r="H424" s="7">
        <f t="shared" si="101"/>
        <v>8318.3688000000002</v>
      </c>
      <c r="I424" s="7">
        <f t="shared" si="99"/>
        <v>2354.1999999999998</v>
      </c>
      <c r="J424" s="6">
        <f t="shared" si="100"/>
        <v>10672.568800000001</v>
      </c>
    </row>
    <row r="425" spans="1:12" ht="12.75" x14ac:dyDescent="0.2">
      <c r="A425" s="8" t="s">
        <v>37</v>
      </c>
      <c r="B425" s="7">
        <v>7087.3230999999996</v>
      </c>
      <c r="C425" s="7">
        <v>2562</v>
      </c>
      <c r="D425" s="7">
        <v>0</v>
      </c>
      <c r="E425" s="7">
        <v>0</v>
      </c>
      <c r="F425" s="7">
        <v>0</v>
      </c>
      <c r="G425" s="7">
        <v>0</v>
      </c>
      <c r="H425" s="7">
        <f t="shared" si="101"/>
        <v>7087.3230999999996</v>
      </c>
      <c r="I425" s="7">
        <f t="shared" si="99"/>
        <v>2562</v>
      </c>
      <c r="J425" s="6">
        <f t="shared" si="100"/>
        <v>9649.3230999999996</v>
      </c>
    </row>
    <row r="426" spans="1:12" ht="12.75" x14ac:dyDescent="0.2">
      <c r="A426" s="6" t="s">
        <v>3</v>
      </c>
      <c r="B426" s="6">
        <f>SUM(B414:B425)</f>
        <v>81816.201099999991</v>
      </c>
      <c r="C426" s="6">
        <f t="shared" ref="C426:J426" si="102">SUM(C414:C425)</f>
        <v>79685.499800000005</v>
      </c>
      <c r="D426" s="6">
        <f t="shared" si="102"/>
        <v>3033.3</v>
      </c>
      <c r="E426" s="6">
        <f t="shared" si="102"/>
        <v>577.70000000000005</v>
      </c>
      <c r="F426" s="6">
        <f t="shared" si="102"/>
        <v>834.2</v>
      </c>
      <c r="G426" s="6">
        <f t="shared" si="102"/>
        <v>478.5</v>
      </c>
      <c r="H426" s="6">
        <f t="shared" si="102"/>
        <v>85683.701099999991</v>
      </c>
      <c r="I426" s="6">
        <f t="shared" si="102"/>
        <v>80741.699800000002</v>
      </c>
      <c r="J426" s="6">
        <f t="shared" si="102"/>
        <v>166425.40090000004</v>
      </c>
    </row>
    <row r="427" spans="1:12" ht="12.75" x14ac:dyDescent="0.2">
      <c r="A427" s="16" t="s">
        <v>50</v>
      </c>
      <c r="J427" s="22"/>
    </row>
    <row r="428" spans="1:12" ht="12.75" x14ac:dyDescent="0.2">
      <c r="A428" s="8" t="s">
        <v>26</v>
      </c>
      <c r="B428" s="7">
        <v>9294.2999999999993</v>
      </c>
      <c r="C428" s="7">
        <v>2981.7</v>
      </c>
      <c r="D428" s="7">
        <v>505.94200000000001</v>
      </c>
      <c r="E428" s="7">
        <v>151</v>
      </c>
      <c r="F428" s="7">
        <v>200.11799999999999</v>
      </c>
      <c r="G428" s="7">
        <f>128.3+3.1</f>
        <v>131.4</v>
      </c>
      <c r="H428" s="7">
        <f t="shared" ref="H428:H439" si="103">B428+D428+F428</f>
        <v>10000.359999999999</v>
      </c>
      <c r="I428" s="7">
        <f t="shared" ref="I428:I439" si="104">C428+E428+G428</f>
        <v>3264.1</v>
      </c>
      <c r="J428" s="6">
        <f t="shared" ref="J428:J439" si="105">H428+I428</f>
        <v>13264.46</v>
      </c>
      <c r="L428" s="7"/>
    </row>
    <row r="429" spans="1:12" ht="12.75" x14ac:dyDescent="0.2">
      <c r="A429" s="8" t="s">
        <v>27</v>
      </c>
      <c r="B429" s="7">
        <v>6338.1</v>
      </c>
      <c r="C429" s="7">
        <v>1817</v>
      </c>
      <c r="D429" s="7">
        <v>0</v>
      </c>
      <c r="E429" s="7">
        <v>0</v>
      </c>
      <c r="F429" s="7">
        <v>0</v>
      </c>
      <c r="G429" s="7">
        <v>0</v>
      </c>
      <c r="H429" s="7">
        <f t="shared" si="103"/>
        <v>6338.1</v>
      </c>
      <c r="I429" s="7">
        <f t="shared" si="104"/>
        <v>1817</v>
      </c>
      <c r="J429" s="6">
        <f t="shared" si="105"/>
        <v>8155.1</v>
      </c>
      <c r="L429" s="7"/>
    </row>
    <row r="430" spans="1:12" ht="12.75" x14ac:dyDescent="0.2">
      <c r="A430" s="8" t="s">
        <v>28</v>
      </c>
      <c r="B430" s="7">
        <v>3417.9</v>
      </c>
      <c r="C430" s="7">
        <v>27317</v>
      </c>
      <c r="D430" s="7">
        <v>0</v>
      </c>
      <c r="E430" s="7">
        <v>0</v>
      </c>
      <c r="F430" s="7">
        <v>0</v>
      </c>
      <c r="G430" s="7">
        <v>0</v>
      </c>
      <c r="H430" s="7">
        <f t="shared" si="103"/>
        <v>3417.9</v>
      </c>
      <c r="I430" s="7">
        <f t="shared" si="104"/>
        <v>27317</v>
      </c>
      <c r="J430" s="6">
        <f t="shared" si="105"/>
        <v>30734.9</v>
      </c>
      <c r="L430" s="7"/>
    </row>
    <row r="431" spans="1:12" ht="12.75" x14ac:dyDescent="0.2">
      <c r="A431" s="8" t="s">
        <v>29</v>
      </c>
      <c r="B431" s="7">
        <v>11830</v>
      </c>
      <c r="C431" s="7">
        <v>4310</v>
      </c>
      <c r="D431" s="7">
        <v>506</v>
      </c>
      <c r="E431" s="7">
        <v>154</v>
      </c>
      <c r="F431" s="7">
        <v>216</v>
      </c>
      <c r="G431" s="7">
        <v>164.3</v>
      </c>
      <c r="H431" s="7">
        <f t="shared" si="103"/>
        <v>12552</v>
      </c>
      <c r="I431" s="7">
        <f t="shared" si="104"/>
        <v>4628.3</v>
      </c>
      <c r="J431" s="6">
        <f t="shared" si="105"/>
        <v>17180.3</v>
      </c>
      <c r="L431" s="7"/>
    </row>
    <row r="432" spans="1:12" ht="12.75" x14ac:dyDescent="0.2">
      <c r="A432" s="8" t="s">
        <v>30</v>
      </c>
      <c r="B432" s="7">
        <v>6052.8</v>
      </c>
      <c r="C432" s="7">
        <v>1766</v>
      </c>
      <c r="D432" s="7">
        <v>0</v>
      </c>
      <c r="E432" s="7">
        <v>0</v>
      </c>
      <c r="F432" s="7">
        <v>16</v>
      </c>
      <c r="G432" s="7">
        <v>1</v>
      </c>
      <c r="H432" s="7">
        <f t="shared" si="103"/>
        <v>6068.8</v>
      </c>
      <c r="I432" s="7">
        <f t="shared" si="104"/>
        <v>1767</v>
      </c>
      <c r="J432" s="6">
        <f t="shared" si="105"/>
        <v>7835.8</v>
      </c>
      <c r="L432" s="7"/>
    </row>
    <row r="433" spans="1:12" ht="12.75" x14ac:dyDescent="0.2">
      <c r="A433" s="8" t="s">
        <v>31</v>
      </c>
      <c r="B433" s="7">
        <v>7461.9</v>
      </c>
      <c r="C433" s="7">
        <v>2717</v>
      </c>
      <c r="D433" s="7">
        <v>0</v>
      </c>
      <c r="E433" s="7">
        <v>0</v>
      </c>
      <c r="F433" s="7">
        <v>0</v>
      </c>
      <c r="G433" s="7">
        <v>23.111000000000001</v>
      </c>
      <c r="H433" s="7">
        <f t="shared" si="103"/>
        <v>7461.9</v>
      </c>
      <c r="I433" s="7">
        <f t="shared" si="104"/>
        <v>2740.1109999999999</v>
      </c>
      <c r="J433" s="6">
        <f t="shared" si="105"/>
        <v>10202.010999999999</v>
      </c>
      <c r="L433" s="7"/>
    </row>
    <row r="434" spans="1:12" ht="12.75" x14ac:dyDescent="0.2">
      <c r="A434" s="8" t="s">
        <v>32</v>
      </c>
      <c r="B434" s="7">
        <v>9896</v>
      </c>
      <c r="C434" s="7">
        <v>3230</v>
      </c>
      <c r="D434" s="7">
        <v>505.9</v>
      </c>
      <c r="E434" s="7">
        <v>149</v>
      </c>
      <c r="F434" s="7">
        <v>216</v>
      </c>
      <c r="G434" s="7">
        <v>145.524</v>
      </c>
      <c r="H434" s="7">
        <f t="shared" si="103"/>
        <v>10617.9</v>
      </c>
      <c r="I434" s="7">
        <f t="shared" si="104"/>
        <v>3524.5239999999999</v>
      </c>
      <c r="J434" s="6">
        <f t="shared" si="105"/>
        <v>14142.423999999999</v>
      </c>
      <c r="L434" s="7"/>
    </row>
    <row r="435" spans="1:12" ht="12.75" x14ac:dyDescent="0.2">
      <c r="A435" s="8" t="s">
        <v>33</v>
      </c>
      <c r="B435" s="7">
        <v>6658.67</v>
      </c>
      <c r="C435" s="7">
        <v>28536</v>
      </c>
      <c r="D435" s="7">
        <v>0</v>
      </c>
      <c r="E435" s="7">
        <v>0</v>
      </c>
      <c r="F435" s="7">
        <v>0</v>
      </c>
      <c r="G435" s="7">
        <v>0</v>
      </c>
      <c r="H435" s="7">
        <f t="shared" si="103"/>
        <v>6658.67</v>
      </c>
      <c r="I435" s="7">
        <f t="shared" si="104"/>
        <v>28536</v>
      </c>
      <c r="J435" s="6">
        <f t="shared" si="105"/>
        <v>35194.67</v>
      </c>
      <c r="L435" s="7"/>
    </row>
    <row r="436" spans="1:12" ht="12.75" x14ac:dyDescent="0.2">
      <c r="A436" s="8" t="s">
        <v>34</v>
      </c>
      <c r="B436" s="7">
        <v>2741.7469999999998</v>
      </c>
      <c r="C436" s="7">
        <v>849.87400000000002</v>
      </c>
      <c r="D436" s="7">
        <v>0</v>
      </c>
      <c r="E436" s="7">
        <v>0</v>
      </c>
      <c r="F436" s="7">
        <v>0</v>
      </c>
      <c r="G436" s="7">
        <v>22.373000000000001</v>
      </c>
      <c r="H436" s="7">
        <f t="shared" si="103"/>
        <v>2741.7469999999998</v>
      </c>
      <c r="I436" s="7">
        <f t="shared" si="104"/>
        <v>872.24700000000007</v>
      </c>
      <c r="J436" s="6">
        <f t="shared" si="105"/>
        <v>3613.9939999999997</v>
      </c>
      <c r="L436" s="7"/>
    </row>
    <row r="437" spans="1:12" ht="12.75" x14ac:dyDescent="0.2">
      <c r="A437" s="8" t="s">
        <v>35</v>
      </c>
      <c r="B437" s="7">
        <v>10260.5</v>
      </c>
      <c r="C437" s="7">
        <v>4191.5</v>
      </c>
      <c r="D437" s="7">
        <v>559.4</v>
      </c>
      <c r="E437" s="7">
        <v>152.30000000000001</v>
      </c>
      <c r="F437" s="7">
        <v>215.7</v>
      </c>
      <c r="G437" s="7">
        <v>163</v>
      </c>
      <c r="H437" s="7">
        <f t="shared" si="103"/>
        <v>11035.6</v>
      </c>
      <c r="I437" s="7">
        <f t="shared" si="104"/>
        <v>4506.8</v>
      </c>
      <c r="J437" s="6">
        <f t="shared" si="105"/>
        <v>15542.400000000001</v>
      </c>
      <c r="L437" s="7"/>
    </row>
    <row r="438" spans="1:12" ht="12.75" x14ac:dyDescent="0.2">
      <c r="A438" s="8" t="s">
        <v>36</v>
      </c>
      <c r="B438" s="7">
        <v>5367.4</v>
      </c>
      <c r="C438" s="7">
        <v>1574.7</v>
      </c>
      <c r="D438" s="7">
        <v>0</v>
      </c>
      <c r="E438" s="7">
        <v>0</v>
      </c>
      <c r="F438" s="7">
        <v>18</v>
      </c>
      <c r="G438" s="7">
        <v>0.54800000000000004</v>
      </c>
      <c r="H438" s="7">
        <f t="shared" si="103"/>
        <v>5385.4</v>
      </c>
      <c r="I438" s="7">
        <f t="shared" si="104"/>
        <v>1575.248</v>
      </c>
      <c r="J438" s="6">
        <f t="shared" si="105"/>
        <v>6960.6479999999992</v>
      </c>
      <c r="L438" s="7"/>
    </row>
    <row r="439" spans="1:12" ht="12.75" x14ac:dyDescent="0.2">
      <c r="A439" s="8" t="s">
        <v>37</v>
      </c>
      <c r="B439" s="7">
        <v>6448.3</v>
      </c>
      <c r="C439" s="7">
        <v>2564.6849999999999</v>
      </c>
      <c r="D439" s="7">
        <v>0</v>
      </c>
      <c r="E439" s="7">
        <v>0</v>
      </c>
      <c r="F439" s="7">
        <v>0</v>
      </c>
      <c r="G439" s="7">
        <v>24.094000000000001</v>
      </c>
      <c r="H439" s="7">
        <f t="shared" si="103"/>
        <v>6448.3</v>
      </c>
      <c r="I439" s="7">
        <f t="shared" si="104"/>
        <v>2588.779</v>
      </c>
      <c r="J439" s="6">
        <f t="shared" si="105"/>
        <v>9037.0789999999997</v>
      </c>
      <c r="L439" s="7"/>
    </row>
    <row r="440" spans="1:12" ht="12.75" x14ac:dyDescent="0.2">
      <c r="A440" s="6" t="s">
        <v>3</v>
      </c>
      <c r="B440" s="6">
        <f>SUM(B428:B439)</f>
        <v>85767.616999999998</v>
      </c>
      <c r="C440" s="6">
        <f t="shared" ref="C440:J440" si="106">SUM(C428:C439)</f>
        <v>81855.458999999988</v>
      </c>
      <c r="D440" s="6">
        <f t="shared" si="106"/>
        <v>2077.2420000000002</v>
      </c>
      <c r="E440" s="6">
        <f t="shared" si="106"/>
        <v>606.29999999999995</v>
      </c>
      <c r="F440" s="6">
        <f t="shared" si="106"/>
        <v>881.81799999999998</v>
      </c>
      <c r="G440" s="6">
        <f t="shared" si="106"/>
        <v>675.35000000000014</v>
      </c>
      <c r="H440" s="6">
        <f t="shared" si="106"/>
        <v>88726.677000000011</v>
      </c>
      <c r="I440" s="6">
        <f t="shared" si="106"/>
        <v>83137.109000000011</v>
      </c>
      <c r="J440" s="6">
        <f t="shared" si="106"/>
        <v>171863.78599999996</v>
      </c>
      <c r="L440" s="6"/>
    </row>
    <row r="441" spans="1:12" ht="12.75" x14ac:dyDescent="0.2">
      <c r="A441" s="16" t="s">
        <v>51</v>
      </c>
      <c r="J441" s="22"/>
    </row>
    <row r="442" spans="1:12" ht="12.75" x14ac:dyDescent="0.2">
      <c r="A442" s="8" t="s">
        <v>26</v>
      </c>
      <c r="B442" s="7">
        <v>9686.7000000000007</v>
      </c>
      <c r="C442" s="7">
        <v>3074.4</v>
      </c>
      <c r="D442" s="7">
        <v>751</v>
      </c>
      <c r="E442" s="7">
        <v>149.30000000000001</v>
      </c>
      <c r="F442" s="7">
        <v>216</v>
      </c>
      <c r="G442" s="7">
        <v>199</v>
      </c>
      <c r="H442" s="7">
        <f t="shared" ref="H442:I445" si="107">B442+D442+F442</f>
        <v>10653.7</v>
      </c>
      <c r="I442" s="7">
        <f t="shared" si="107"/>
        <v>3422.7000000000003</v>
      </c>
      <c r="J442" s="6">
        <f t="shared" ref="J442:J449" si="108">H442+I442</f>
        <v>14076.400000000001</v>
      </c>
    </row>
    <row r="443" spans="1:12" ht="12.75" x14ac:dyDescent="0.2">
      <c r="A443" s="8" t="s">
        <v>27</v>
      </c>
      <c r="B443" s="7">
        <v>4941.8</v>
      </c>
      <c r="C443" s="7">
        <v>28610.799999999999</v>
      </c>
      <c r="D443" s="7">
        <v>0</v>
      </c>
      <c r="E443" s="7">
        <v>0</v>
      </c>
      <c r="F443" s="7">
        <v>0</v>
      </c>
      <c r="G443" s="7">
        <v>0</v>
      </c>
      <c r="H443" s="7">
        <f t="shared" si="107"/>
        <v>4941.8</v>
      </c>
      <c r="I443" s="7">
        <f t="shared" si="107"/>
        <v>28610.799999999999</v>
      </c>
      <c r="J443" s="6">
        <f t="shared" si="108"/>
        <v>33552.6</v>
      </c>
    </row>
    <row r="444" spans="1:12" ht="12.75" x14ac:dyDescent="0.2">
      <c r="A444" s="8" t="s">
        <v>28</v>
      </c>
      <c r="B444" s="7">
        <v>2604.8000000000002</v>
      </c>
      <c r="C444" s="7">
        <v>985.5</v>
      </c>
      <c r="D444" s="7">
        <v>0</v>
      </c>
      <c r="E444" s="7">
        <v>0</v>
      </c>
      <c r="F444" s="7">
        <v>0</v>
      </c>
      <c r="G444" s="7">
        <v>24.094000000000001</v>
      </c>
      <c r="H444" s="7">
        <f t="shared" si="107"/>
        <v>2604.8000000000002</v>
      </c>
      <c r="I444" s="7">
        <f t="shared" si="107"/>
        <v>1009.5940000000001</v>
      </c>
      <c r="J444" s="6">
        <f t="shared" si="108"/>
        <v>3614.3940000000002</v>
      </c>
    </row>
    <row r="445" spans="1:12" ht="12.75" x14ac:dyDescent="0.2">
      <c r="A445" s="8" t="s">
        <v>29</v>
      </c>
      <c r="B445" s="7">
        <v>10171.4</v>
      </c>
      <c r="C445" s="7">
        <f>4242+273</f>
        <v>4515</v>
      </c>
      <c r="D445" s="7">
        <v>757</v>
      </c>
      <c r="E445" s="7">
        <v>206.3</v>
      </c>
      <c r="F445" s="7">
        <v>216</v>
      </c>
      <c r="G445" s="7">
        <v>221</v>
      </c>
      <c r="H445" s="7">
        <f t="shared" si="107"/>
        <v>11144.4</v>
      </c>
      <c r="I445" s="7">
        <f t="shared" si="107"/>
        <v>4942.3</v>
      </c>
      <c r="J445" s="6">
        <f t="shared" si="108"/>
        <v>16086.7</v>
      </c>
    </row>
    <row r="446" spans="1:12" ht="12.75" customHeight="1" x14ac:dyDescent="0.2">
      <c r="A446" s="8" t="s">
        <v>30</v>
      </c>
      <c r="B446" s="7">
        <v>5133.7</v>
      </c>
      <c r="C446" s="7">
        <v>1680.8</v>
      </c>
      <c r="D446" s="7">
        <v>0</v>
      </c>
      <c r="E446" s="7">
        <v>0</v>
      </c>
      <c r="F446" s="7">
        <v>19</v>
      </c>
      <c r="G446" s="7">
        <v>0</v>
      </c>
      <c r="H446" s="7">
        <f t="shared" ref="H446:H453" si="109">B446+D446+F446</f>
        <v>5152.7</v>
      </c>
      <c r="I446" s="7">
        <f t="shared" ref="I446:I452" si="110">C446+E446+G446</f>
        <v>1680.8</v>
      </c>
      <c r="J446" s="6">
        <f t="shared" si="108"/>
        <v>6833.5</v>
      </c>
    </row>
    <row r="447" spans="1:12" ht="12.75" customHeight="1" x14ac:dyDescent="0.2">
      <c r="A447" s="8" t="s">
        <v>31</v>
      </c>
      <c r="B447" s="7">
        <v>5602.2</v>
      </c>
      <c r="C447" s="7">
        <v>2424.9</v>
      </c>
      <c r="D447" s="7">
        <v>0</v>
      </c>
      <c r="E447" s="7">
        <v>3</v>
      </c>
      <c r="F447" s="7">
        <v>0</v>
      </c>
      <c r="G447" s="7">
        <v>0</v>
      </c>
      <c r="H447" s="7">
        <f t="shared" si="109"/>
        <v>5602.2</v>
      </c>
      <c r="I447" s="7">
        <f t="shared" si="110"/>
        <v>2427.9</v>
      </c>
      <c r="J447" s="6">
        <f t="shared" si="108"/>
        <v>8030.1</v>
      </c>
    </row>
    <row r="448" spans="1:12" ht="12.75" customHeight="1" x14ac:dyDescent="0.2">
      <c r="A448" s="8" t="s">
        <v>32</v>
      </c>
      <c r="B448" s="7">
        <v>10407.799999999999</v>
      </c>
      <c r="C448" s="7">
        <v>3720</v>
      </c>
      <c r="D448" s="7">
        <v>757</v>
      </c>
      <c r="E448" s="7">
        <v>199.5</v>
      </c>
      <c r="F448" s="7">
        <v>216</v>
      </c>
      <c r="G448" s="7">
        <v>219</v>
      </c>
      <c r="H448" s="7">
        <f t="shared" si="109"/>
        <v>11380.8</v>
      </c>
      <c r="I448" s="7">
        <f t="shared" si="110"/>
        <v>4138.5</v>
      </c>
      <c r="J448" s="6">
        <f t="shared" si="108"/>
        <v>15519.3</v>
      </c>
    </row>
    <row r="449" spans="1:12" ht="12.75" customHeight="1" x14ac:dyDescent="0.2">
      <c r="A449" s="8" t="s">
        <v>33</v>
      </c>
      <c r="B449" s="7">
        <v>7522</v>
      </c>
      <c r="C449" s="7">
        <v>28918.5</v>
      </c>
      <c r="D449" s="7">
        <v>0</v>
      </c>
      <c r="E449" s="7">
        <v>0</v>
      </c>
      <c r="F449" s="7">
        <v>0</v>
      </c>
      <c r="G449" s="7">
        <v>0</v>
      </c>
      <c r="H449" s="7">
        <f t="shared" si="109"/>
        <v>7522</v>
      </c>
      <c r="I449" s="7">
        <f t="shared" si="110"/>
        <v>28918.5</v>
      </c>
      <c r="J449" s="6">
        <f t="shared" si="108"/>
        <v>36440.5</v>
      </c>
    </row>
    <row r="450" spans="1:12" ht="12.75" customHeight="1" x14ac:dyDescent="0.2">
      <c r="A450" s="8" t="s">
        <v>34</v>
      </c>
      <c r="B450" s="7">
        <v>2814.6</v>
      </c>
      <c r="C450" s="7">
        <v>1031.4000000000001</v>
      </c>
      <c r="D450" s="7">
        <v>0</v>
      </c>
      <c r="E450" s="7">
        <v>0</v>
      </c>
      <c r="F450" s="7">
        <v>0</v>
      </c>
      <c r="G450" s="7">
        <v>0</v>
      </c>
      <c r="H450" s="7">
        <f t="shared" si="109"/>
        <v>2814.6</v>
      </c>
      <c r="I450" s="7">
        <f t="shared" si="110"/>
        <v>1031.4000000000001</v>
      </c>
      <c r="J450" s="6">
        <f>H450+I450</f>
        <v>3846</v>
      </c>
    </row>
    <row r="451" spans="1:12" ht="12.75" customHeight="1" x14ac:dyDescent="0.2">
      <c r="A451" s="8" t="s">
        <v>35</v>
      </c>
      <c r="B451" s="7">
        <v>9931.8073999999997</v>
      </c>
      <c r="C451" s="7">
        <v>5111.8999999999996</v>
      </c>
      <c r="D451" s="7">
        <v>762</v>
      </c>
      <c r="E451" s="7">
        <v>218</v>
      </c>
      <c r="F451" s="7">
        <v>215.7</v>
      </c>
      <c r="G451" s="7">
        <v>293.3</v>
      </c>
      <c r="H451" s="7">
        <f t="shared" si="109"/>
        <v>10909.5074</v>
      </c>
      <c r="I451" s="7">
        <f t="shared" si="110"/>
        <v>5623.2</v>
      </c>
      <c r="J451" s="6">
        <f>H451+I451</f>
        <v>16532.707399999999</v>
      </c>
    </row>
    <row r="452" spans="1:12" ht="12.75" customHeight="1" x14ac:dyDescent="0.2">
      <c r="A452" s="8" t="s">
        <v>36</v>
      </c>
      <c r="B452" s="7">
        <v>5098.0906999999997</v>
      </c>
      <c r="C452" s="7">
        <v>2492.9</v>
      </c>
      <c r="D452" s="7">
        <v>0</v>
      </c>
      <c r="E452" s="7">
        <v>0</v>
      </c>
      <c r="F452" s="7">
        <v>18</v>
      </c>
      <c r="G452" s="7">
        <v>0</v>
      </c>
      <c r="H452" s="7">
        <f t="shared" si="109"/>
        <v>5116.0906999999997</v>
      </c>
      <c r="I452" s="7">
        <f t="shared" si="110"/>
        <v>2492.9</v>
      </c>
      <c r="J452" s="6">
        <f>H452+I452</f>
        <v>7608.9907000000003</v>
      </c>
    </row>
    <row r="453" spans="1:12" ht="12.75" customHeight="1" x14ac:dyDescent="0.2">
      <c r="A453" s="8" t="s">
        <v>37</v>
      </c>
      <c r="B453" s="7">
        <v>6573.9532999999992</v>
      </c>
      <c r="C453" s="7">
        <v>2831.8</v>
      </c>
      <c r="D453" s="7">
        <v>0</v>
      </c>
      <c r="E453" s="7">
        <v>0</v>
      </c>
      <c r="F453" s="7">
        <v>0</v>
      </c>
      <c r="G453" s="7">
        <v>0</v>
      </c>
      <c r="H453" s="7">
        <f t="shared" si="109"/>
        <v>6573.9532999999992</v>
      </c>
      <c r="I453" s="7">
        <f>C453+E453+G453</f>
        <v>2831.8</v>
      </c>
      <c r="J453" s="6">
        <f>H453+I453</f>
        <v>9405.7533000000003</v>
      </c>
    </row>
    <row r="454" spans="1:12" ht="12.75" x14ac:dyDescent="0.2">
      <c r="A454" s="6" t="s">
        <v>3</v>
      </c>
      <c r="B454" s="6">
        <f>SUM(B442:B453)</f>
        <v>80488.851399999985</v>
      </c>
      <c r="C454" s="6">
        <f t="shared" ref="C454:J454" si="111">SUM(C442:C453)</f>
        <v>85397.89999999998</v>
      </c>
      <c r="D454" s="6">
        <f t="shared" si="111"/>
        <v>3027</v>
      </c>
      <c r="E454" s="6">
        <f t="shared" si="111"/>
        <v>776.1</v>
      </c>
      <c r="F454" s="6">
        <f t="shared" si="111"/>
        <v>900.7</v>
      </c>
      <c r="G454" s="6">
        <f t="shared" si="111"/>
        <v>956.39400000000001</v>
      </c>
      <c r="H454" s="6">
        <f t="shared" si="111"/>
        <v>84416.551399999982</v>
      </c>
      <c r="I454" s="6">
        <f t="shared" si="111"/>
        <v>87130.394</v>
      </c>
      <c r="J454" s="6">
        <f t="shared" si="111"/>
        <v>171546.94540000003</v>
      </c>
      <c r="K454" s="6"/>
      <c r="L454" s="6"/>
    </row>
    <row r="455" spans="1:12" ht="12.75" x14ac:dyDescent="0.2">
      <c r="A455" s="16" t="s">
        <v>52</v>
      </c>
      <c r="J455" s="22"/>
    </row>
    <row r="456" spans="1:12" ht="12.75" x14ac:dyDescent="0.2">
      <c r="A456" s="8" t="s">
        <v>26</v>
      </c>
      <c r="B456" s="7">
        <v>9323.4</v>
      </c>
      <c r="C456" s="7">
        <v>3695.1</v>
      </c>
      <c r="D456" s="7">
        <v>762.1</v>
      </c>
      <c r="E456" s="7">
        <v>665</v>
      </c>
      <c r="F456" s="7">
        <v>0</v>
      </c>
      <c r="G456" s="7">
        <v>0</v>
      </c>
      <c r="H456" s="7">
        <f t="shared" ref="H456:H461" si="112">B456+D456+F456</f>
        <v>10085.5</v>
      </c>
      <c r="I456" s="7">
        <f t="shared" ref="I456:I467" si="113">C456+E456+G456</f>
        <v>4360.1000000000004</v>
      </c>
      <c r="J456" s="6">
        <f t="shared" ref="J456:J461" si="114">H456+I456</f>
        <v>14445.6</v>
      </c>
    </row>
    <row r="457" spans="1:12" ht="12.75" x14ac:dyDescent="0.2">
      <c r="A457" s="8" t="s">
        <v>27</v>
      </c>
      <c r="B457" s="7">
        <v>7815.9767999999995</v>
      </c>
      <c r="C457" s="7">
        <v>29333</v>
      </c>
      <c r="D457" s="7">
        <v>0</v>
      </c>
      <c r="E457" s="7">
        <v>0</v>
      </c>
      <c r="F457" s="7">
        <v>182.2</v>
      </c>
      <c r="G457" s="7">
        <v>339.4</v>
      </c>
      <c r="H457" s="7">
        <f t="shared" si="112"/>
        <v>7998.1767999999993</v>
      </c>
      <c r="I457" s="7">
        <f t="shared" si="113"/>
        <v>29672.400000000001</v>
      </c>
      <c r="J457" s="6">
        <f t="shared" si="114"/>
        <v>37670.576800000003</v>
      </c>
    </row>
    <row r="458" spans="1:12" ht="12.75" x14ac:dyDescent="0.2">
      <c r="A458" s="8" t="s">
        <v>28</v>
      </c>
      <c r="B458" s="7">
        <v>2880.7487000000001</v>
      </c>
      <c r="C458" s="7">
        <v>1141.0999999999999</v>
      </c>
      <c r="D458" s="7">
        <v>0</v>
      </c>
      <c r="E458" s="7">
        <v>0</v>
      </c>
      <c r="F458" s="7">
        <v>0</v>
      </c>
      <c r="G458" s="7">
        <v>87.8</v>
      </c>
      <c r="H458" s="7">
        <f t="shared" si="112"/>
        <v>2880.7487000000001</v>
      </c>
      <c r="I458" s="7">
        <f t="shared" si="113"/>
        <v>1228.8999999999999</v>
      </c>
      <c r="J458" s="6">
        <f t="shared" si="114"/>
        <v>4109.6486999999997</v>
      </c>
    </row>
    <row r="459" spans="1:12" ht="12.75" x14ac:dyDescent="0.2">
      <c r="A459" s="8" t="s">
        <v>29</v>
      </c>
      <c r="B459" s="7">
        <v>10121.299999999999</v>
      </c>
      <c r="C459" s="7">
        <v>5347.7</v>
      </c>
      <c r="D459" s="7">
        <f>762.2+4000</f>
        <v>4762.2</v>
      </c>
      <c r="E459" s="7">
        <v>306.3</v>
      </c>
      <c r="F459" s="7">
        <v>187.4</v>
      </c>
      <c r="G459" s="7">
        <f>338.2+18.3</f>
        <v>356.5</v>
      </c>
      <c r="H459" s="7">
        <f t="shared" si="112"/>
        <v>15070.9</v>
      </c>
      <c r="I459" s="7">
        <f t="shared" si="113"/>
        <v>6010.5</v>
      </c>
      <c r="J459" s="6">
        <f t="shared" si="114"/>
        <v>21081.4</v>
      </c>
    </row>
    <row r="460" spans="1:12" ht="12.75" x14ac:dyDescent="0.2">
      <c r="A460" s="8" t="s">
        <v>30</v>
      </c>
      <c r="B460" s="7">
        <v>6863</v>
      </c>
      <c r="C460" s="7">
        <v>3460.1</v>
      </c>
      <c r="D460" s="7">
        <v>0</v>
      </c>
      <c r="E460" s="7">
        <v>0</v>
      </c>
      <c r="F460" s="7">
        <v>17.5</v>
      </c>
      <c r="G460" s="7">
        <v>0</v>
      </c>
      <c r="H460" s="7">
        <f t="shared" si="112"/>
        <v>6880.5</v>
      </c>
      <c r="I460" s="7">
        <f t="shared" si="113"/>
        <v>3460.1</v>
      </c>
      <c r="J460" s="6">
        <f t="shared" si="114"/>
        <v>10340.6</v>
      </c>
    </row>
    <row r="461" spans="1:12" ht="12.75" x14ac:dyDescent="0.2">
      <c r="A461" s="8" t="s">
        <v>31</v>
      </c>
      <c r="B461" s="7">
        <v>3723.1</v>
      </c>
      <c r="C461" s="7">
        <v>1732.5</v>
      </c>
      <c r="D461" s="7">
        <v>0</v>
      </c>
      <c r="E461" s="7">
        <v>0</v>
      </c>
      <c r="F461" s="7">
        <v>0</v>
      </c>
      <c r="G461" s="7">
        <v>0</v>
      </c>
      <c r="H461" s="7">
        <f t="shared" si="112"/>
        <v>3723.1</v>
      </c>
      <c r="I461" s="7">
        <f t="shared" si="113"/>
        <v>1732.5</v>
      </c>
      <c r="J461" s="6">
        <f t="shared" si="114"/>
        <v>5455.6</v>
      </c>
    </row>
    <row r="462" spans="1:12" ht="12.75" x14ac:dyDescent="0.2">
      <c r="A462" s="8" t="s">
        <v>32</v>
      </c>
      <c r="B462" s="7">
        <v>10341.5</v>
      </c>
      <c r="C462" s="7">
        <v>4202</v>
      </c>
      <c r="D462" s="7">
        <v>762</v>
      </c>
      <c r="E462" s="7">
        <v>972</v>
      </c>
      <c r="F462" s="7">
        <v>182.2</v>
      </c>
      <c r="G462" s="7">
        <v>372</v>
      </c>
      <c r="H462" s="7">
        <f t="shared" ref="H462:H467" si="115">B462+D462+F462</f>
        <v>11285.7</v>
      </c>
      <c r="I462" s="7">
        <f t="shared" si="113"/>
        <v>5546</v>
      </c>
      <c r="J462" s="6">
        <f t="shared" ref="J462:J467" si="116">H462+I462</f>
        <v>16831.7</v>
      </c>
    </row>
    <row r="463" spans="1:12" ht="12.75" x14ac:dyDescent="0.2">
      <c r="A463" s="8" t="s">
        <v>33</v>
      </c>
      <c r="B463" s="7">
        <v>3564.1040000000003</v>
      </c>
      <c r="C463" s="7">
        <v>29107.1</v>
      </c>
      <c r="D463" s="7">
        <v>0</v>
      </c>
      <c r="E463" s="7">
        <v>0</v>
      </c>
      <c r="F463" s="7">
        <v>0</v>
      </c>
      <c r="G463" s="7">
        <v>0</v>
      </c>
      <c r="H463" s="7">
        <f t="shared" si="115"/>
        <v>3564.1040000000003</v>
      </c>
      <c r="I463" s="7">
        <f t="shared" si="113"/>
        <v>29107.1</v>
      </c>
      <c r="J463" s="6">
        <f t="shared" si="116"/>
        <v>32671.203999999998</v>
      </c>
    </row>
    <row r="464" spans="1:12" ht="12.75" x14ac:dyDescent="0.2">
      <c r="A464" s="8" t="s">
        <v>34</v>
      </c>
      <c r="B464" s="7">
        <v>2919.5</v>
      </c>
      <c r="C464" s="7">
        <v>1281.5999999999999</v>
      </c>
      <c r="D464" s="7">
        <v>0</v>
      </c>
      <c r="E464" s="7">
        <v>0</v>
      </c>
      <c r="F464" s="7">
        <v>0</v>
      </c>
      <c r="G464" s="7">
        <v>23</v>
      </c>
      <c r="H464" s="7">
        <f t="shared" si="115"/>
        <v>2919.5</v>
      </c>
      <c r="I464" s="7">
        <f t="shared" si="113"/>
        <v>1304.5999999999999</v>
      </c>
      <c r="J464" s="6">
        <f t="shared" si="116"/>
        <v>4224.1000000000004</v>
      </c>
    </row>
    <row r="465" spans="1:10" ht="12.75" x14ac:dyDescent="0.2">
      <c r="A465" s="8" t="s">
        <v>35</v>
      </c>
      <c r="B465" s="7">
        <v>10921.7</v>
      </c>
      <c r="C465" s="7">
        <v>5283.8</v>
      </c>
      <c r="D465" s="7">
        <v>788</v>
      </c>
      <c r="E465" s="7">
        <v>208</v>
      </c>
      <c r="F465" s="7">
        <v>119</v>
      </c>
      <c r="G465" s="7">
        <v>386</v>
      </c>
      <c r="H465" s="7">
        <f t="shared" si="115"/>
        <v>11828.7</v>
      </c>
      <c r="I465" s="7">
        <f t="shared" si="113"/>
        <v>5877.8</v>
      </c>
      <c r="J465" s="6">
        <f t="shared" si="116"/>
        <v>17706.5</v>
      </c>
    </row>
    <row r="466" spans="1:10" ht="12.75" x14ac:dyDescent="0.2">
      <c r="A466" s="8" t="s">
        <v>36</v>
      </c>
      <c r="B466" s="7">
        <v>7018</v>
      </c>
      <c r="C466" s="7">
        <v>3284</v>
      </c>
      <c r="D466" s="7">
        <v>0</v>
      </c>
      <c r="E466" s="7">
        <v>0</v>
      </c>
      <c r="F466" s="7">
        <v>17</v>
      </c>
      <c r="G466" s="7">
        <v>0</v>
      </c>
      <c r="H466" s="7">
        <f t="shared" si="115"/>
        <v>7035</v>
      </c>
      <c r="I466" s="7">
        <f t="shared" si="113"/>
        <v>3284</v>
      </c>
      <c r="J466" s="6">
        <f t="shared" si="116"/>
        <v>10319</v>
      </c>
    </row>
    <row r="467" spans="1:10" ht="12.75" x14ac:dyDescent="0.2">
      <c r="A467" s="8" t="s">
        <v>37</v>
      </c>
      <c r="B467" s="7">
        <v>4658</v>
      </c>
      <c r="C467" s="7">
        <v>1946</v>
      </c>
      <c r="D467" s="7">
        <v>0</v>
      </c>
      <c r="E467" s="7">
        <v>0</v>
      </c>
      <c r="F467" s="7">
        <v>0</v>
      </c>
      <c r="G467" s="7">
        <v>22.4</v>
      </c>
      <c r="H467" s="7">
        <f t="shared" si="115"/>
        <v>4658</v>
      </c>
      <c r="I467" s="7">
        <f t="shared" si="113"/>
        <v>1968.4</v>
      </c>
      <c r="J467" s="6">
        <f t="shared" si="116"/>
        <v>6626.4</v>
      </c>
    </row>
    <row r="468" spans="1:10" ht="12.75" x14ac:dyDescent="0.2">
      <c r="A468" s="6" t="s">
        <v>3</v>
      </c>
      <c r="B468" s="6">
        <f>SUM(B456:B467)</f>
        <v>80150.329499999993</v>
      </c>
      <c r="C468" s="6">
        <f t="shared" ref="C468:J468" si="117">SUM(C456:C467)</f>
        <v>89814</v>
      </c>
      <c r="D468" s="6">
        <f t="shared" si="117"/>
        <v>7074.3</v>
      </c>
      <c r="E468" s="6">
        <f t="shared" si="117"/>
        <v>2151.3000000000002</v>
      </c>
      <c r="F468" s="6">
        <f t="shared" si="117"/>
        <v>705.3</v>
      </c>
      <c r="G468" s="6">
        <f t="shared" si="117"/>
        <v>1587.1000000000001</v>
      </c>
      <c r="H468" s="6">
        <f t="shared" si="117"/>
        <v>87929.929499999998</v>
      </c>
      <c r="I468" s="6">
        <f t="shared" si="117"/>
        <v>93552.400000000009</v>
      </c>
      <c r="J468" s="6">
        <f t="shared" si="117"/>
        <v>181482.32949999999</v>
      </c>
    </row>
    <row r="469" spans="1:10" ht="12.75" x14ac:dyDescent="0.2">
      <c r="A469" s="16" t="s">
        <v>53</v>
      </c>
      <c r="J469" s="22"/>
    </row>
    <row r="470" spans="1:10" ht="12.75" x14ac:dyDescent="0.2">
      <c r="A470" s="8" t="s">
        <v>26</v>
      </c>
      <c r="B470" s="7">
        <f>11830+2900</f>
        <v>14730</v>
      </c>
      <c r="C470" s="7">
        <v>5028.8</v>
      </c>
      <c r="D470" s="7">
        <v>487</v>
      </c>
      <c r="E470" s="7">
        <v>1233</v>
      </c>
      <c r="F470" s="7">
        <v>119.3</v>
      </c>
      <c r="G470" s="7">
        <v>387</v>
      </c>
      <c r="H470" s="7">
        <f>B470+D470+F470</f>
        <v>15336.3</v>
      </c>
      <c r="I470" s="7">
        <f t="shared" ref="I470:I481" si="118">C470+E470+G470</f>
        <v>6648.8</v>
      </c>
      <c r="J470" s="6">
        <f>H470+I470</f>
        <v>21985.1</v>
      </c>
    </row>
    <row r="471" spans="1:10" ht="12.75" x14ac:dyDescent="0.2">
      <c r="A471" s="8" t="s">
        <v>27</v>
      </c>
      <c r="B471" s="7">
        <v>2412</v>
      </c>
      <c r="C471" s="7">
        <v>27451.8</v>
      </c>
      <c r="D471" s="7">
        <v>0</v>
      </c>
      <c r="E471" s="7">
        <v>0</v>
      </c>
      <c r="F471" s="7">
        <v>0</v>
      </c>
      <c r="G471" s="7">
        <v>0</v>
      </c>
      <c r="H471" s="7">
        <f t="shared" ref="H471:H481" si="119">B471+D471+F471</f>
        <v>2412</v>
      </c>
      <c r="I471" s="7">
        <f t="shared" si="118"/>
        <v>27451.8</v>
      </c>
      <c r="J471" s="6">
        <f t="shared" ref="J471:J481" si="120">H471+I471</f>
        <v>29863.8</v>
      </c>
    </row>
    <row r="472" spans="1:10" ht="12.75" x14ac:dyDescent="0.2">
      <c r="A472" s="8" t="s">
        <v>28</v>
      </c>
      <c r="B472" s="7">
        <v>3605</v>
      </c>
      <c r="C472" s="7">
        <v>1339</v>
      </c>
      <c r="D472" s="7">
        <v>0</v>
      </c>
      <c r="E472" s="7">
        <v>0</v>
      </c>
      <c r="F472" s="7">
        <v>0</v>
      </c>
      <c r="G472" s="7">
        <v>19</v>
      </c>
      <c r="H472" s="7">
        <f t="shared" si="119"/>
        <v>3605</v>
      </c>
      <c r="I472" s="7">
        <f>C472+E472+G472</f>
        <v>1358</v>
      </c>
      <c r="J472" s="6">
        <f t="shared" si="120"/>
        <v>4963</v>
      </c>
    </row>
    <row r="473" spans="1:10" ht="12.75" x14ac:dyDescent="0.2">
      <c r="A473" s="8" t="s">
        <v>29</v>
      </c>
      <c r="B473" s="7">
        <v>11006</v>
      </c>
      <c r="C473" s="7">
        <v>4985.7</v>
      </c>
      <c r="D473" s="7">
        <v>492</v>
      </c>
      <c r="E473" s="7">
        <v>213</v>
      </c>
      <c r="F473" s="7">
        <v>381.8</v>
      </c>
      <c r="G473" s="7">
        <v>369</v>
      </c>
      <c r="H473" s="7">
        <f t="shared" si="119"/>
        <v>11879.8</v>
      </c>
      <c r="I473" s="7">
        <f t="shared" si="118"/>
        <v>5567.7</v>
      </c>
      <c r="J473" s="6">
        <f t="shared" si="120"/>
        <v>17447.5</v>
      </c>
    </row>
    <row r="474" spans="1:10" ht="12.75" x14ac:dyDescent="0.2">
      <c r="A474" s="8" t="s">
        <v>30</v>
      </c>
      <c r="B474" s="7">
        <v>5098</v>
      </c>
      <c r="C474" s="7">
        <v>2379</v>
      </c>
      <c r="D474" s="7">
        <v>0</v>
      </c>
      <c r="E474" s="7">
        <v>0</v>
      </c>
      <c r="F474" s="7">
        <v>17.2</v>
      </c>
      <c r="G474" s="7">
        <v>0</v>
      </c>
      <c r="H474" s="7">
        <f t="shared" si="119"/>
        <v>5115.2</v>
      </c>
      <c r="I474" s="7">
        <f t="shared" si="118"/>
        <v>2379</v>
      </c>
      <c r="J474" s="6">
        <f t="shared" si="120"/>
        <v>7494.2</v>
      </c>
    </row>
    <row r="475" spans="1:10" ht="12.75" x14ac:dyDescent="0.2">
      <c r="A475" s="8" t="s">
        <v>31</v>
      </c>
      <c r="B475" s="7">
        <v>5468</v>
      </c>
      <c r="C475" s="7">
        <v>2161.5</v>
      </c>
      <c r="D475" s="7">
        <v>0</v>
      </c>
      <c r="E475" s="7">
        <v>0</v>
      </c>
      <c r="F475" s="7">
        <v>0</v>
      </c>
      <c r="G475" s="7">
        <v>54.9</v>
      </c>
      <c r="H475" s="7">
        <f t="shared" si="119"/>
        <v>5468</v>
      </c>
      <c r="I475" s="7">
        <f t="shared" si="118"/>
        <v>2216.4</v>
      </c>
      <c r="J475" s="6">
        <f t="shared" si="120"/>
        <v>7684.4</v>
      </c>
    </row>
    <row r="476" spans="1:10" ht="12.75" x14ac:dyDescent="0.2">
      <c r="A476" s="8" t="s">
        <v>32</v>
      </c>
      <c r="B476" s="7">
        <v>21756</v>
      </c>
      <c r="C476" s="7">
        <v>5119.2</v>
      </c>
      <c r="D476" s="7">
        <v>490.5</v>
      </c>
      <c r="E476" s="7">
        <v>1186.2</v>
      </c>
      <c r="F476" s="7">
        <v>381.8</v>
      </c>
      <c r="G476" s="7">
        <v>357.1</v>
      </c>
      <c r="H476" s="7">
        <f t="shared" si="119"/>
        <v>22628.3</v>
      </c>
      <c r="I476" s="7">
        <f t="shared" si="118"/>
        <v>6662.5</v>
      </c>
      <c r="J476" s="6">
        <f t="shared" si="120"/>
        <v>29290.799999999999</v>
      </c>
    </row>
    <row r="477" spans="1:10" ht="12.75" x14ac:dyDescent="0.2">
      <c r="A477" s="8" t="s">
        <v>33</v>
      </c>
      <c r="B477" s="7">
        <v>2412</v>
      </c>
      <c r="C477" s="7">
        <v>1240.8</v>
      </c>
      <c r="D477" s="7">
        <v>0</v>
      </c>
      <c r="E477" s="7">
        <v>0</v>
      </c>
      <c r="F477" s="7">
        <v>0</v>
      </c>
      <c r="G477" s="7">
        <v>0</v>
      </c>
      <c r="H477" s="7">
        <f t="shared" si="119"/>
        <v>2412</v>
      </c>
      <c r="I477" s="7">
        <f t="shared" si="118"/>
        <v>1240.8</v>
      </c>
      <c r="J477" s="6">
        <f t="shared" si="120"/>
        <v>3652.8</v>
      </c>
    </row>
    <row r="478" spans="1:10" ht="12.75" x14ac:dyDescent="0.2">
      <c r="A478" s="8" t="s">
        <v>34</v>
      </c>
      <c r="B478" s="7">
        <v>3661</v>
      </c>
      <c r="C478" s="7">
        <v>1170.7</v>
      </c>
      <c r="D478" s="7">
        <v>0</v>
      </c>
      <c r="E478" s="7">
        <v>0</v>
      </c>
      <c r="F478" s="7">
        <v>0</v>
      </c>
      <c r="G478" s="7">
        <v>19</v>
      </c>
      <c r="H478" s="7">
        <f t="shared" si="119"/>
        <v>3661</v>
      </c>
      <c r="I478" s="7">
        <f t="shared" si="118"/>
        <v>1189.7</v>
      </c>
      <c r="J478" s="6">
        <f t="shared" si="120"/>
        <v>4850.7</v>
      </c>
    </row>
    <row r="479" spans="1:10" ht="12.75" x14ac:dyDescent="0.2">
      <c r="A479" s="8" t="s">
        <v>35</v>
      </c>
      <c r="B479" s="7">
        <v>11459</v>
      </c>
      <c r="C479" s="7">
        <v>4711.7</v>
      </c>
      <c r="D479" s="7">
        <v>887.3</v>
      </c>
      <c r="E479" s="7">
        <v>368.3</v>
      </c>
      <c r="F479" s="7">
        <v>381.8</v>
      </c>
      <c r="G479" s="7">
        <v>362.6</v>
      </c>
      <c r="H479" s="7">
        <f t="shared" si="119"/>
        <v>12728.099999999999</v>
      </c>
      <c r="I479" s="7">
        <f t="shared" si="118"/>
        <v>5442.6</v>
      </c>
      <c r="J479" s="6">
        <f t="shared" si="120"/>
        <v>18170.699999999997</v>
      </c>
    </row>
    <row r="480" spans="1:10" ht="12.75" x14ac:dyDescent="0.2">
      <c r="A480" s="8" t="s">
        <v>36</v>
      </c>
      <c r="B480" s="7">
        <v>4940</v>
      </c>
      <c r="C480" s="7">
        <v>1623</v>
      </c>
      <c r="D480" s="7">
        <v>0</v>
      </c>
      <c r="E480" s="7">
        <v>0</v>
      </c>
      <c r="F480" s="7">
        <v>0</v>
      </c>
      <c r="G480" s="7">
        <v>0</v>
      </c>
      <c r="H480" s="7">
        <f t="shared" si="119"/>
        <v>4940</v>
      </c>
      <c r="I480" s="7">
        <f t="shared" si="118"/>
        <v>1623</v>
      </c>
      <c r="J480" s="6">
        <f t="shared" si="120"/>
        <v>6563</v>
      </c>
    </row>
    <row r="481" spans="1:10" ht="12.75" x14ac:dyDescent="0.2">
      <c r="A481" s="8" t="s">
        <v>37</v>
      </c>
      <c r="B481" s="7">
        <v>7216</v>
      </c>
      <c r="C481" s="7">
        <f>3052+75</f>
        <v>3127</v>
      </c>
      <c r="D481" s="7">
        <v>0</v>
      </c>
      <c r="E481" s="7">
        <v>0</v>
      </c>
      <c r="F481" s="7">
        <v>0</v>
      </c>
      <c r="G481" s="7">
        <v>58</v>
      </c>
      <c r="H481" s="7">
        <f t="shared" si="119"/>
        <v>7216</v>
      </c>
      <c r="I481" s="7">
        <f t="shared" si="118"/>
        <v>3185</v>
      </c>
      <c r="J481" s="6">
        <f t="shared" si="120"/>
        <v>10401</v>
      </c>
    </row>
    <row r="482" spans="1:10" ht="12.75" x14ac:dyDescent="0.2">
      <c r="A482" s="6" t="s">
        <v>3</v>
      </c>
      <c r="B482" s="6">
        <f>SUM(B470:B481)</f>
        <v>93763</v>
      </c>
      <c r="C482" s="6">
        <f>SUM(C470:C481)</f>
        <v>60338.19999999999</v>
      </c>
      <c r="D482" s="6">
        <f t="shared" ref="D482:J482" si="121">SUM(D470:D481)</f>
        <v>2356.8000000000002</v>
      </c>
      <c r="E482" s="6">
        <f t="shared" si="121"/>
        <v>3000.5</v>
      </c>
      <c r="F482" s="6">
        <f t="shared" si="121"/>
        <v>1281.9000000000001</v>
      </c>
      <c r="G482" s="6">
        <f t="shared" si="121"/>
        <v>1626.6</v>
      </c>
      <c r="H482" s="6">
        <f t="shared" si="121"/>
        <v>97401.699999999983</v>
      </c>
      <c r="I482" s="6">
        <f t="shared" si="121"/>
        <v>64965.299999999996</v>
      </c>
      <c r="J482" s="6">
        <f t="shared" si="121"/>
        <v>162367</v>
      </c>
    </row>
    <row r="483" spans="1:10" ht="12.75" x14ac:dyDescent="0.2">
      <c r="A483" s="16" t="s">
        <v>54</v>
      </c>
      <c r="J483" s="22"/>
    </row>
    <row r="484" spans="1:10" ht="12.75" x14ac:dyDescent="0.2">
      <c r="A484" s="8" t="s">
        <v>26</v>
      </c>
      <c r="B484" s="7">
        <v>16546.2</v>
      </c>
      <c r="C484" s="7">
        <v>3306.8</v>
      </c>
      <c r="D484" s="7">
        <v>978</v>
      </c>
      <c r="E484" s="7">
        <v>1342.5</v>
      </c>
      <c r="F484" s="7">
        <v>388.9</v>
      </c>
      <c r="G484" s="7">
        <v>358</v>
      </c>
      <c r="H484" s="7">
        <f>B484+D484+F484</f>
        <v>17913.100000000002</v>
      </c>
      <c r="I484" s="7">
        <f>C484+E484+G484</f>
        <v>5007.3</v>
      </c>
      <c r="J484" s="6">
        <f>H484+I484</f>
        <v>22920.400000000001</v>
      </c>
    </row>
    <row r="485" spans="1:10" ht="12.75" x14ac:dyDescent="0.2">
      <c r="A485" s="23" t="s">
        <v>27</v>
      </c>
      <c r="B485" s="7">
        <v>4993</v>
      </c>
      <c r="C485" s="7">
        <v>1248.8</v>
      </c>
      <c r="D485" s="7">
        <v>0</v>
      </c>
      <c r="E485" s="7">
        <v>0</v>
      </c>
      <c r="F485" s="7">
        <v>0</v>
      </c>
      <c r="G485" s="7">
        <v>0</v>
      </c>
      <c r="H485" s="7">
        <f>B485+D485+F485</f>
        <v>4993</v>
      </c>
      <c r="I485" s="7">
        <f t="shared" ref="I485:I495" si="122">C485+E485+G485</f>
        <v>1248.8</v>
      </c>
      <c r="J485" s="6">
        <f t="shared" ref="J485:J496" si="123">H485+I485</f>
        <v>6241.8</v>
      </c>
    </row>
    <row r="486" spans="1:10" ht="12.75" x14ac:dyDescent="0.2">
      <c r="A486" s="23" t="s">
        <v>28</v>
      </c>
      <c r="B486" s="7">
        <v>4251.7837</v>
      </c>
      <c r="C486" s="7">
        <v>1027</v>
      </c>
      <c r="D486" s="7">
        <v>0</v>
      </c>
      <c r="E486" s="7">
        <v>0</v>
      </c>
      <c r="F486" s="7">
        <v>0</v>
      </c>
      <c r="G486" s="7">
        <v>0</v>
      </c>
      <c r="H486" s="7">
        <f>B486+D486+F486</f>
        <v>4251.7837</v>
      </c>
      <c r="I486" s="7">
        <f t="shared" si="122"/>
        <v>1027</v>
      </c>
      <c r="J486" s="6">
        <f t="shared" si="123"/>
        <v>5278.7837</v>
      </c>
    </row>
    <row r="487" spans="1:10" ht="12.75" x14ac:dyDescent="0.2">
      <c r="A487" s="8" t="s">
        <v>29</v>
      </c>
      <c r="B487" s="7">
        <v>30754</v>
      </c>
      <c r="C487" s="7">
        <v>4296</v>
      </c>
      <c r="D487" s="7">
        <v>991</v>
      </c>
      <c r="E487" s="7">
        <v>340.2</v>
      </c>
      <c r="F487" s="7">
        <v>385</v>
      </c>
      <c r="G487" s="7">
        <v>354</v>
      </c>
      <c r="H487" s="7">
        <f t="shared" ref="H487:H495" si="124">B487+D487+F487</f>
        <v>32130</v>
      </c>
      <c r="I487" s="7">
        <f t="shared" si="122"/>
        <v>4990.2</v>
      </c>
      <c r="J487" s="6">
        <f t="shared" si="123"/>
        <v>37120.199999999997</v>
      </c>
    </row>
    <row r="488" spans="1:10" ht="12.75" x14ac:dyDescent="0.2">
      <c r="A488" s="8" t="s">
        <v>30</v>
      </c>
      <c r="B488" s="7">
        <v>6163.8017999999993</v>
      </c>
      <c r="C488" s="7">
        <v>1712</v>
      </c>
      <c r="D488" s="7">
        <v>0</v>
      </c>
      <c r="E488" s="7">
        <v>0</v>
      </c>
      <c r="F488" s="7">
        <v>0</v>
      </c>
      <c r="G488" s="7">
        <v>0</v>
      </c>
      <c r="H488" s="7">
        <f t="shared" si="124"/>
        <v>6163.8017999999993</v>
      </c>
      <c r="I488" s="7">
        <f t="shared" si="122"/>
        <v>1712</v>
      </c>
      <c r="J488" s="6">
        <f t="shared" si="123"/>
        <v>7875.8017999999993</v>
      </c>
    </row>
    <row r="489" spans="1:10" ht="12.75" x14ac:dyDescent="0.2">
      <c r="A489" s="8" t="s">
        <v>31</v>
      </c>
      <c r="B489" s="7">
        <v>7011.1579000000002</v>
      </c>
      <c r="C489" s="7">
        <v>3059.9960999999998</v>
      </c>
      <c r="D489" s="7">
        <v>0</v>
      </c>
      <c r="E489" s="7">
        <v>0</v>
      </c>
      <c r="F489" s="7">
        <v>0</v>
      </c>
      <c r="G489" s="7">
        <v>35</v>
      </c>
      <c r="H489" s="7">
        <f t="shared" si="124"/>
        <v>7011.1579000000002</v>
      </c>
      <c r="I489" s="7">
        <f t="shared" si="122"/>
        <v>3094.9960999999998</v>
      </c>
      <c r="J489" s="6">
        <f t="shared" si="123"/>
        <v>10106.154</v>
      </c>
    </row>
    <row r="490" spans="1:10" ht="12.75" x14ac:dyDescent="0.2">
      <c r="A490" s="8" t="s">
        <v>32</v>
      </c>
      <c r="B490" s="7">
        <v>7699</v>
      </c>
      <c r="C490" s="7">
        <v>3437</v>
      </c>
      <c r="D490" s="7">
        <v>2935</v>
      </c>
      <c r="E490" s="7">
        <v>1294</v>
      </c>
      <c r="F490" s="7">
        <v>402</v>
      </c>
      <c r="G490" s="7">
        <v>329</v>
      </c>
      <c r="H490" s="7">
        <f t="shared" si="124"/>
        <v>11036</v>
      </c>
      <c r="I490" s="7">
        <f t="shared" si="122"/>
        <v>5060</v>
      </c>
      <c r="J490" s="6">
        <f t="shared" si="123"/>
        <v>16096</v>
      </c>
    </row>
    <row r="491" spans="1:10" ht="12.75" x14ac:dyDescent="0.2">
      <c r="A491" s="8" t="s">
        <v>33</v>
      </c>
      <c r="B491" s="7">
        <v>836</v>
      </c>
      <c r="C491" s="7">
        <v>967</v>
      </c>
      <c r="D491" s="7">
        <v>0</v>
      </c>
      <c r="E491" s="7">
        <v>0</v>
      </c>
      <c r="F491" s="7">
        <v>0</v>
      </c>
      <c r="G491" s="7">
        <v>0</v>
      </c>
      <c r="H491" s="7">
        <f t="shared" si="124"/>
        <v>836</v>
      </c>
      <c r="I491" s="7">
        <f t="shared" si="122"/>
        <v>967</v>
      </c>
      <c r="J491" s="6">
        <f t="shared" si="123"/>
        <v>1803</v>
      </c>
    </row>
    <row r="492" spans="1:10" ht="12.75" x14ac:dyDescent="0.2">
      <c r="A492" s="8" t="s">
        <v>34</v>
      </c>
      <c r="B492" s="7">
        <v>2585.1157000000003</v>
      </c>
      <c r="C492" s="7">
        <v>986</v>
      </c>
      <c r="D492" s="7">
        <v>0</v>
      </c>
      <c r="E492" s="7">
        <v>0</v>
      </c>
      <c r="F492" s="7">
        <v>0</v>
      </c>
      <c r="G492" s="7">
        <v>0</v>
      </c>
      <c r="H492" s="7">
        <f t="shared" si="124"/>
        <v>2585.1157000000003</v>
      </c>
      <c r="I492" s="7">
        <f t="shared" si="122"/>
        <v>986</v>
      </c>
      <c r="J492" s="6">
        <f t="shared" si="123"/>
        <v>3571.1157000000003</v>
      </c>
    </row>
    <row r="493" spans="1:10" ht="12.75" x14ac:dyDescent="0.2">
      <c r="A493" s="8" t="s">
        <v>35</v>
      </c>
      <c r="B493" s="7">
        <v>13157.1</v>
      </c>
      <c r="C493" s="7">
        <v>4375.8999999999996</v>
      </c>
      <c r="D493" s="7">
        <v>1012</v>
      </c>
      <c r="E493" s="7">
        <v>311</v>
      </c>
      <c r="F493" s="7">
        <v>402</v>
      </c>
      <c r="G493" s="7">
        <v>335</v>
      </c>
      <c r="H493" s="7">
        <f t="shared" si="124"/>
        <v>14571.1</v>
      </c>
      <c r="I493" s="7">
        <f t="shared" si="122"/>
        <v>5021.8999999999996</v>
      </c>
      <c r="J493" s="6">
        <f t="shared" si="123"/>
        <v>19593</v>
      </c>
    </row>
    <row r="494" spans="1:10" ht="12.75" x14ac:dyDescent="0.2">
      <c r="A494" s="8" t="s">
        <v>36</v>
      </c>
      <c r="B494" s="7">
        <v>1110918.9312</v>
      </c>
      <c r="C494" s="7">
        <v>1833</v>
      </c>
      <c r="D494" s="7">
        <v>0</v>
      </c>
      <c r="E494" s="7">
        <v>0</v>
      </c>
      <c r="F494" s="7">
        <v>0</v>
      </c>
      <c r="G494" s="7">
        <v>0</v>
      </c>
      <c r="H494" s="7">
        <f t="shared" si="124"/>
        <v>1110918.9312</v>
      </c>
      <c r="I494" s="7">
        <f t="shared" si="122"/>
        <v>1833</v>
      </c>
      <c r="J494" s="6">
        <f t="shared" si="123"/>
        <v>1112751.9312</v>
      </c>
    </row>
    <row r="495" spans="1:10" ht="12.75" x14ac:dyDescent="0.2">
      <c r="A495" s="8" t="s">
        <v>37</v>
      </c>
      <c r="B495" s="7">
        <v>4977.2365</v>
      </c>
      <c r="C495" s="7">
        <v>2945.6477</v>
      </c>
      <c r="D495" s="7">
        <v>0</v>
      </c>
      <c r="E495" s="7">
        <v>0</v>
      </c>
      <c r="F495" s="7">
        <v>0</v>
      </c>
      <c r="G495" s="7">
        <v>35.063600000000001</v>
      </c>
      <c r="H495" s="7">
        <f t="shared" si="124"/>
        <v>4977.2365</v>
      </c>
      <c r="I495" s="7">
        <f t="shared" si="122"/>
        <v>2980.7112999999999</v>
      </c>
      <c r="J495" s="6">
        <f t="shared" si="123"/>
        <v>7957.9477999999999</v>
      </c>
    </row>
    <row r="496" spans="1:10" ht="12.75" x14ac:dyDescent="0.2">
      <c r="A496" s="6" t="s">
        <v>3</v>
      </c>
      <c r="B496" s="6">
        <f t="shared" ref="B496:I496" si="125">SUM(B484:B495)</f>
        <v>1209893.3268000002</v>
      </c>
      <c r="C496" s="6">
        <f t="shared" si="125"/>
        <v>29195.143800000005</v>
      </c>
      <c r="D496" s="6">
        <f t="shared" si="125"/>
        <v>5916</v>
      </c>
      <c r="E496" s="6">
        <f t="shared" si="125"/>
        <v>3287.7</v>
      </c>
      <c r="F496" s="6">
        <f t="shared" si="125"/>
        <v>1577.9</v>
      </c>
      <c r="G496" s="6">
        <f t="shared" si="125"/>
        <v>1446.0636</v>
      </c>
      <c r="H496" s="6">
        <f t="shared" si="125"/>
        <v>1217387.2268000001</v>
      </c>
      <c r="I496" s="6">
        <f t="shared" si="125"/>
        <v>33928.907400000004</v>
      </c>
      <c r="J496" s="6">
        <f t="shared" si="123"/>
        <v>1251316.1342</v>
      </c>
    </row>
    <row r="497" spans="1:10" ht="12.75" x14ac:dyDescent="0.2">
      <c r="A497" s="16" t="s">
        <v>55</v>
      </c>
      <c r="B497" s="7"/>
      <c r="C497" s="7"/>
      <c r="D497" s="7"/>
      <c r="E497" s="7"/>
      <c r="F497" s="7"/>
      <c r="G497" s="7"/>
      <c r="H497" s="7"/>
      <c r="I497" s="7"/>
      <c r="J497" s="6"/>
    </row>
    <row r="498" spans="1:10" ht="12.75" x14ac:dyDescent="0.2">
      <c r="A498" s="8" t="s">
        <v>26</v>
      </c>
      <c r="B498" s="7">
        <v>7698.6</v>
      </c>
      <c r="C498" s="7">
        <v>3469.9</v>
      </c>
      <c r="D498" s="7">
        <v>3041</v>
      </c>
      <c r="E498" s="7">
        <v>1253.2</v>
      </c>
      <c r="F498" s="7">
        <v>455</v>
      </c>
      <c r="G498" s="7">
        <v>372</v>
      </c>
      <c r="H498" s="7">
        <f t="shared" ref="H498:I509" si="126">B498+D498+F498</f>
        <v>11194.6</v>
      </c>
      <c r="I498" s="7">
        <f t="shared" si="126"/>
        <v>5095.1000000000004</v>
      </c>
      <c r="J498" s="6">
        <f t="shared" ref="J498:J509" si="127">H498+I498</f>
        <v>16289.7</v>
      </c>
    </row>
    <row r="499" spans="1:10" ht="12.75" x14ac:dyDescent="0.2">
      <c r="A499" s="23" t="s">
        <v>27</v>
      </c>
      <c r="B499" s="7">
        <v>836.39599999999996</v>
      </c>
      <c r="C499" s="7">
        <v>1028.1421</v>
      </c>
      <c r="D499" s="7">
        <v>0</v>
      </c>
      <c r="E499" s="7">
        <v>0</v>
      </c>
      <c r="F499" s="7">
        <v>0</v>
      </c>
      <c r="G499" s="7">
        <v>0</v>
      </c>
      <c r="H499" s="7">
        <f t="shared" ref="H499:H504" si="128">B499+D499+F499</f>
        <v>836.39599999999996</v>
      </c>
      <c r="I499" s="7">
        <f t="shared" si="126"/>
        <v>1028.1421</v>
      </c>
      <c r="J499" s="6">
        <f t="shared" si="127"/>
        <v>1864.5381</v>
      </c>
    </row>
    <row r="500" spans="1:10" ht="12.75" x14ac:dyDescent="0.2">
      <c r="A500" s="23" t="s">
        <v>28</v>
      </c>
      <c r="B500" s="7">
        <v>2932.63166</v>
      </c>
      <c r="C500" s="7">
        <v>940</v>
      </c>
      <c r="D500" s="7">
        <v>0</v>
      </c>
      <c r="E500" s="7">
        <v>0</v>
      </c>
      <c r="F500" s="7">
        <v>0</v>
      </c>
      <c r="G500" s="7">
        <v>0</v>
      </c>
      <c r="H500" s="7">
        <f t="shared" si="128"/>
        <v>2932.63166</v>
      </c>
      <c r="I500" s="7">
        <f t="shared" si="126"/>
        <v>940</v>
      </c>
      <c r="J500" s="6">
        <f t="shared" si="127"/>
        <v>3872.63166</v>
      </c>
    </row>
    <row r="501" spans="1:10" ht="12.75" x14ac:dyDescent="0.2">
      <c r="A501" s="8" t="s">
        <v>29</v>
      </c>
      <c r="B501" s="7">
        <v>14128.1</v>
      </c>
      <c r="C501" s="7">
        <v>14621.2</v>
      </c>
      <c r="D501" s="7">
        <v>1118</v>
      </c>
      <c r="E501" s="7">
        <v>316.2</v>
      </c>
      <c r="F501" s="7">
        <v>455</v>
      </c>
      <c r="G501" s="7">
        <v>432</v>
      </c>
      <c r="H501" s="7">
        <f t="shared" si="128"/>
        <v>15701.1</v>
      </c>
      <c r="I501" s="7">
        <f t="shared" si="126"/>
        <v>15369.400000000001</v>
      </c>
      <c r="J501" s="6">
        <f t="shared" si="127"/>
        <v>31070.5</v>
      </c>
    </row>
    <row r="502" spans="1:10" ht="12.75" x14ac:dyDescent="0.2">
      <c r="A502" s="8" t="s">
        <v>30</v>
      </c>
      <c r="B502" s="7">
        <v>5249</v>
      </c>
      <c r="C502" s="7">
        <v>2297</v>
      </c>
      <c r="D502" s="7">
        <v>0</v>
      </c>
      <c r="E502" s="7">
        <v>0</v>
      </c>
      <c r="F502" s="7">
        <v>0</v>
      </c>
      <c r="G502" s="7">
        <v>0</v>
      </c>
      <c r="H502" s="7">
        <f t="shared" si="128"/>
        <v>5249</v>
      </c>
      <c r="I502" s="7">
        <f t="shared" si="126"/>
        <v>2297</v>
      </c>
      <c r="J502" s="6">
        <f t="shared" si="127"/>
        <v>7546</v>
      </c>
    </row>
    <row r="503" spans="1:10" ht="12.75" x14ac:dyDescent="0.2">
      <c r="A503" s="8" t="s">
        <v>31</v>
      </c>
      <c r="B503" s="7">
        <v>4710.8</v>
      </c>
      <c r="C503" s="7">
        <f>2839+1225</f>
        <v>4064</v>
      </c>
      <c r="D503" s="7">
        <v>0</v>
      </c>
      <c r="E503" s="7">
        <v>0</v>
      </c>
      <c r="F503" s="7">
        <v>0</v>
      </c>
      <c r="G503" s="7">
        <v>38</v>
      </c>
      <c r="H503" s="7">
        <f t="shared" si="128"/>
        <v>4710.8</v>
      </c>
      <c r="I503" s="7">
        <f t="shared" si="126"/>
        <v>4102</v>
      </c>
      <c r="J503" s="6">
        <f t="shared" si="127"/>
        <v>8812.7999999999993</v>
      </c>
    </row>
    <row r="504" spans="1:10" ht="12.75" x14ac:dyDescent="0.2">
      <c r="A504" s="8" t="s">
        <v>32</v>
      </c>
      <c r="B504" s="7">
        <v>7621.6</v>
      </c>
      <c r="C504" s="7">
        <v>4005.1</v>
      </c>
      <c r="D504" s="7">
        <v>3086</v>
      </c>
      <c r="E504" s="7">
        <v>1182.9000000000001</v>
      </c>
      <c r="F504" s="7">
        <v>455</v>
      </c>
      <c r="G504" s="7">
        <v>423</v>
      </c>
      <c r="H504" s="7">
        <f t="shared" si="128"/>
        <v>11162.6</v>
      </c>
      <c r="I504" s="7">
        <f t="shared" si="126"/>
        <v>5611</v>
      </c>
      <c r="J504" s="6">
        <f t="shared" si="127"/>
        <v>16773.599999999999</v>
      </c>
    </row>
    <row r="505" spans="1:10" ht="12.75" x14ac:dyDescent="0.2">
      <c r="A505" s="8" t="s">
        <v>33</v>
      </c>
      <c r="B505" s="7">
        <v>836.4</v>
      </c>
      <c r="C505" s="7">
        <v>1154.2</v>
      </c>
      <c r="D505" s="7">
        <v>0</v>
      </c>
      <c r="E505" s="7">
        <v>0</v>
      </c>
      <c r="F505" s="7">
        <v>0</v>
      </c>
      <c r="G505" s="7">
        <v>0</v>
      </c>
      <c r="H505" s="7">
        <v>836</v>
      </c>
      <c r="I505" s="7">
        <f t="shared" si="126"/>
        <v>1154.2</v>
      </c>
      <c r="J505" s="6">
        <f t="shared" si="127"/>
        <v>1990.2</v>
      </c>
    </row>
    <row r="506" spans="1:10" ht="12.75" x14ac:dyDescent="0.2">
      <c r="A506" s="8" t="s">
        <v>34</v>
      </c>
      <c r="B506" s="7">
        <v>2799.2981600000003</v>
      </c>
      <c r="C506" s="7">
        <v>1166.3</v>
      </c>
      <c r="D506" s="7">
        <v>0</v>
      </c>
      <c r="E506" s="7">
        <v>0</v>
      </c>
      <c r="F506" s="7">
        <v>0</v>
      </c>
      <c r="G506" s="7">
        <v>0</v>
      </c>
      <c r="H506" s="7">
        <f>B506+D506+F506</f>
        <v>2799.2981600000003</v>
      </c>
      <c r="I506" s="7">
        <f t="shared" si="126"/>
        <v>1166.3</v>
      </c>
      <c r="J506" s="6">
        <f t="shared" si="127"/>
        <v>3965.5981600000005</v>
      </c>
    </row>
    <row r="507" spans="1:10" ht="12.75" x14ac:dyDescent="0.2">
      <c r="A507" s="8" t="s">
        <v>35</v>
      </c>
      <c r="B507" s="7">
        <v>14393.8</v>
      </c>
      <c r="C507" s="7">
        <v>17219.8</v>
      </c>
      <c r="D507" s="7">
        <v>1144.5999999999999</v>
      </c>
      <c r="E507" s="7">
        <v>393.8</v>
      </c>
      <c r="F507" s="7">
        <v>862.5</v>
      </c>
      <c r="G507" s="7">
        <v>633</v>
      </c>
      <c r="H507" s="7">
        <f>B507+D507+F507</f>
        <v>16400.900000000001</v>
      </c>
      <c r="I507" s="7">
        <f t="shared" si="126"/>
        <v>18246.599999999999</v>
      </c>
      <c r="J507" s="6">
        <f t="shared" si="127"/>
        <v>34647.5</v>
      </c>
    </row>
    <row r="508" spans="1:10" ht="12.75" x14ac:dyDescent="0.2">
      <c r="A508" s="8" t="s">
        <v>36</v>
      </c>
      <c r="B508" s="7">
        <v>5232.4003400000001</v>
      </c>
      <c r="C508" s="7">
        <v>4787.5</v>
      </c>
      <c r="D508" s="7">
        <v>0</v>
      </c>
      <c r="E508" s="7">
        <v>0</v>
      </c>
      <c r="F508" s="7">
        <v>0</v>
      </c>
      <c r="G508" s="7">
        <v>0</v>
      </c>
      <c r="H508" s="7">
        <f>B508+D508+F508</f>
        <v>5232.4003400000001</v>
      </c>
      <c r="I508" s="7">
        <f t="shared" si="126"/>
        <v>4787.5</v>
      </c>
      <c r="J508" s="6">
        <f t="shared" si="127"/>
        <v>10019.90034</v>
      </c>
    </row>
    <row r="509" spans="1:10" ht="12.75" x14ac:dyDescent="0.2">
      <c r="A509" s="8" t="s">
        <v>37</v>
      </c>
      <c r="B509" s="7">
        <v>4809.1000000000004</v>
      </c>
      <c r="C509" s="7">
        <v>2034.6</v>
      </c>
      <c r="D509" s="7">
        <v>0</v>
      </c>
      <c r="E509" s="7">
        <v>0</v>
      </c>
      <c r="F509" s="7">
        <v>167</v>
      </c>
      <c r="G509" s="7">
        <v>35</v>
      </c>
      <c r="H509" s="7">
        <f>B509+D509+F509</f>
        <v>4976.1000000000004</v>
      </c>
      <c r="I509" s="7">
        <f t="shared" si="126"/>
        <v>2069.6</v>
      </c>
      <c r="J509" s="6">
        <f t="shared" si="127"/>
        <v>7045.7000000000007</v>
      </c>
    </row>
    <row r="510" spans="1:10" ht="12.75" x14ac:dyDescent="0.2">
      <c r="A510" s="21" t="s">
        <v>3</v>
      </c>
      <c r="B510" s="6">
        <f t="shared" ref="B510:J510" si="129">SUM(B498:B509)</f>
        <v>71248.126160000014</v>
      </c>
      <c r="C510" s="6">
        <f t="shared" si="129"/>
        <v>56787.742099999996</v>
      </c>
      <c r="D510" s="6">
        <f t="shared" si="129"/>
        <v>8389.6</v>
      </c>
      <c r="E510" s="6">
        <f t="shared" si="129"/>
        <v>3146.1000000000004</v>
      </c>
      <c r="F510" s="6">
        <f t="shared" si="129"/>
        <v>2394.5</v>
      </c>
      <c r="G510" s="6">
        <f t="shared" si="129"/>
        <v>1933</v>
      </c>
      <c r="H510" s="6">
        <f t="shared" si="129"/>
        <v>82031.826159999997</v>
      </c>
      <c r="I510" s="6">
        <f t="shared" si="129"/>
        <v>61866.842099999994</v>
      </c>
      <c r="J510" s="6">
        <f t="shared" si="129"/>
        <v>143898.66826000001</v>
      </c>
    </row>
    <row r="511" spans="1:10" ht="12.75" x14ac:dyDescent="0.2">
      <c r="A511" s="16" t="s">
        <v>56</v>
      </c>
      <c r="B511" s="7"/>
      <c r="C511" s="7"/>
      <c r="D511" s="7"/>
      <c r="E511" s="7"/>
      <c r="F511" s="7"/>
      <c r="G511" s="7"/>
      <c r="H511" s="7"/>
      <c r="I511" s="7"/>
      <c r="J511" s="6"/>
    </row>
    <row r="512" spans="1:10" ht="12.75" x14ac:dyDescent="0.2">
      <c r="A512" s="8" t="s">
        <v>26</v>
      </c>
      <c r="B512" s="7">
        <v>6968.2332699999988</v>
      </c>
      <c r="C512" s="7">
        <v>5740.5</v>
      </c>
      <c r="D512" s="7">
        <v>3086</v>
      </c>
      <c r="E512" s="7">
        <v>1221</v>
      </c>
      <c r="F512" s="7">
        <v>889.2</v>
      </c>
      <c r="G512" s="7">
        <v>549.9</v>
      </c>
      <c r="H512" s="7">
        <f t="shared" ref="H512:I520" si="130">B512+D512+F512</f>
        <v>10943.43327</v>
      </c>
      <c r="I512" s="7">
        <f t="shared" si="130"/>
        <v>7511.4</v>
      </c>
      <c r="J512" s="6">
        <f>H512+I512</f>
        <v>18454.833269999999</v>
      </c>
    </row>
    <row r="513" spans="1:11" ht="12.75" x14ac:dyDescent="0.2">
      <c r="A513" s="23" t="s">
        <v>27</v>
      </c>
      <c r="B513" s="7">
        <v>836.39599999999996</v>
      </c>
      <c r="C513" s="7">
        <v>3379.6</v>
      </c>
      <c r="D513" s="7">
        <v>0</v>
      </c>
      <c r="E513" s="7">
        <v>0</v>
      </c>
      <c r="F513" s="7">
        <v>0</v>
      </c>
      <c r="G513" s="7">
        <v>0</v>
      </c>
      <c r="H513" s="7">
        <f t="shared" si="130"/>
        <v>836.39599999999996</v>
      </c>
      <c r="I513" s="7">
        <f t="shared" si="130"/>
        <v>3379.6</v>
      </c>
      <c r="J513" s="6">
        <f>H513+I513</f>
        <v>4215.9960000000001</v>
      </c>
    </row>
    <row r="514" spans="1:11" ht="12.75" x14ac:dyDescent="0.2">
      <c r="A514" s="23" t="s">
        <v>28</v>
      </c>
      <c r="B514" s="7">
        <v>2852.0087000000003</v>
      </c>
      <c r="C514" s="7">
        <v>1701.6</v>
      </c>
      <c r="D514" s="7">
        <v>0</v>
      </c>
      <c r="E514" s="7">
        <v>0</v>
      </c>
      <c r="F514" s="7">
        <v>166.8</v>
      </c>
      <c r="G514" s="7">
        <v>16.399999999999999</v>
      </c>
      <c r="H514" s="7">
        <f t="shared" si="130"/>
        <v>3018.8087000000005</v>
      </c>
      <c r="I514" s="7">
        <f t="shared" si="130"/>
        <v>1718</v>
      </c>
      <c r="J514" s="6">
        <f>H514+I514</f>
        <v>4736.8087000000005</v>
      </c>
    </row>
    <row r="515" spans="1:11" ht="12.75" x14ac:dyDescent="0.2">
      <c r="A515" s="8" t="s">
        <v>29</v>
      </c>
      <c r="B515" s="7">
        <v>14403.6</v>
      </c>
      <c r="C515" s="7">
        <v>22521.200000000001</v>
      </c>
      <c r="D515" s="7">
        <v>1142</v>
      </c>
      <c r="E515" s="7">
        <v>428</v>
      </c>
      <c r="F515" s="7">
        <v>889.2</v>
      </c>
      <c r="G515" s="7">
        <v>932.4</v>
      </c>
      <c r="H515" s="7">
        <f t="shared" si="130"/>
        <v>16434.8</v>
      </c>
      <c r="I515" s="7">
        <f>C515+E515+G515</f>
        <v>23881.600000000002</v>
      </c>
      <c r="J515" s="6">
        <f>H515+I515</f>
        <v>40316.400000000001</v>
      </c>
    </row>
    <row r="516" spans="1:11" ht="12.75" x14ac:dyDescent="0.2">
      <c r="A516" s="8" t="s">
        <v>30</v>
      </c>
      <c r="B516" s="7">
        <v>7783.1</v>
      </c>
      <c r="C516" s="7">
        <v>7713</v>
      </c>
      <c r="D516" s="7">
        <v>0</v>
      </c>
      <c r="E516" s="7">
        <v>0</v>
      </c>
      <c r="F516" s="7">
        <v>0</v>
      </c>
      <c r="G516" s="7">
        <v>0</v>
      </c>
      <c r="H516" s="7">
        <f t="shared" si="130"/>
        <v>7783.1</v>
      </c>
      <c r="I516" s="7">
        <f t="shared" si="130"/>
        <v>7713</v>
      </c>
      <c r="J516" s="6">
        <f t="shared" ref="J516:J523" si="131">H516+I516</f>
        <v>15496.1</v>
      </c>
    </row>
    <row r="517" spans="1:11" ht="12.75" x14ac:dyDescent="0.2">
      <c r="A517" s="8" t="s">
        <v>31</v>
      </c>
      <c r="B517" s="7">
        <f>4288+8200</f>
        <v>12488</v>
      </c>
      <c r="C517" s="7">
        <f>2284.3+800</f>
        <v>3084.3</v>
      </c>
      <c r="D517" s="7">
        <v>0</v>
      </c>
      <c r="E517" s="7">
        <v>0</v>
      </c>
      <c r="F517" s="7">
        <v>166.8</v>
      </c>
      <c r="G517" s="7">
        <v>15.2</v>
      </c>
      <c r="H517" s="7">
        <f t="shared" si="130"/>
        <v>12654.8</v>
      </c>
      <c r="I517" s="7">
        <f t="shared" si="130"/>
        <v>3099.5</v>
      </c>
      <c r="J517" s="6">
        <f t="shared" si="131"/>
        <v>15754.3</v>
      </c>
    </row>
    <row r="518" spans="1:11" ht="12.75" x14ac:dyDescent="0.2">
      <c r="A518" s="8" t="s">
        <v>32</v>
      </c>
      <c r="B518" s="7">
        <v>10119</v>
      </c>
      <c r="C518" s="7">
        <f>7281.1+325</f>
        <v>7606.1</v>
      </c>
      <c r="D518" s="7">
        <v>3249</v>
      </c>
      <c r="E518" s="7">
        <v>1156</v>
      </c>
      <c r="F518" s="7">
        <v>904</v>
      </c>
      <c r="G518" s="7">
        <v>589.4</v>
      </c>
      <c r="H518" s="7">
        <f t="shared" si="130"/>
        <v>14272</v>
      </c>
      <c r="I518" s="7">
        <f t="shared" si="130"/>
        <v>9351.5</v>
      </c>
      <c r="J518" s="6">
        <f t="shared" si="131"/>
        <v>23623.5</v>
      </c>
    </row>
    <row r="519" spans="1:11" ht="12.75" x14ac:dyDescent="0.2">
      <c r="A519" s="8" t="s">
        <v>33</v>
      </c>
      <c r="B519" s="7">
        <v>16894.21776</v>
      </c>
      <c r="C519" s="7">
        <f>4657.9</f>
        <v>4657.8999999999996</v>
      </c>
      <c r="D519" s="7">
        <v>0</v>
      </c>
      <c r="E519" s="7">
        <v>0</v>
      </c>
      <c r="F519" s="7">
        <v>0</v>
      </c>
      <c r="G519" s="7">
        <v>0</v>
      </c>
      <c r="H519" s="7">
        <f t="shared" si="130"/>
        <v>16894.21776</v>
      </c>
      <c r="I519" s="7">
        <f t="shared" si="130"/>
        <v>4657.8999999999996</v>
      </c>
      <c r="J519" s="6">
        <f t="shared" si="131"/>
        <v>21552.117760000001</v>
      </c>
    </row>
    <row r="520" spans="1:11" ht="12.75" x14ac:dyDescent="0.2">
      <c r="A520" s="8" t="s">
        <v>34</v>
      </c>
      <c r="B520" s="7">
        <v>2438.1999999999998</v>
      </c>
      <c r="C520" s="7">
        <v>1919.4</v>
      </c>
      <c r="D520" s="7">
        <v>0</v>
      </c>
      <c r="E520" s="7">
        <v>0</v>
      </c>
      <c r="F520" s="7">
        <v>166.8</v>
      </c>
      <c r="G520" s="7">
        <v>430.8</v>
      </c>
      <c r="H520" s="7">
        <f>B520+D520+F520</f>
        <v>2605</v>
      </c>
      <c r="I520" s="7">
        <f t="shared" si="130"/>
        <v>2350.2000000000003</v>
      </c>
      <c r="J520" s="6">
        <f t="shared" si="131"/>
        <v>4955.2000000000007</v>
      </c>
    </row>
    <row r="521" spans="1:11" ht="12.75" x14ac:dyDescent="0.2">
      <c r="A521" s="8" t="s">
        <v>35</v>
      </c>
      <c r="B521" s="7">
        <v>14862.745059999999</v>
      </c>
      <c r="C521" s="7">
        <v>23047</v>
      </c>
      <c r="D521" s="7">
        <v>1304.6503</v>
      </c>
      <c r="E521" s="7">
        <v>412</v>
      </c>
      <c r="F521" s="7">
        <v>919.31914000000006</v>
      </c>
      <c r="G521" s="7">
        <v>596.70000000000005</v>
      </c>
      <c r="H521" s="7">
        <f>B521+D521+F521</f>
        <v>17086.714499999998</v>
      </c>
      <c r="I521" s="7">
        <f>C521+E521+G521</f>
        <v>24055.7</v>
      </c>
      <c r="J521" s="6">
        <f t="shared" si="131"/>
        <v>41142.414499999999</v>
      </c>
    </row>
    <row r="522" spans="1:11" ht="12.75" x14ac:dyDescent="0.2">
      <c r="A522" s="8" t="s">
        <v>36</v>
      </c>
      <c r="B522" s="7">
        <v>5953.7</v>
      </c>
      <c r="C522" s="7">
        <v>10277.5</v>
      </c>
      <c r="D522" s="7">
        <v>0</v>
      </c>
      <c r="E522" s="7">
        <v>0</v>
      </c>
      <c r="F522" s="7">
        <v>0</v>
      </c>
      <c r="G522" s="7">
        <v>0</v>
      </c>
      <c r="H522" s="7">
        <f>B522+D522+F522</f>
        <v>5953.7</v>
      </c>
      <c r="I522" s="7">
        <f>C522+E522+G522</f>
        <v>10277.5</v>
      </c>
      <c r="J522" s="6">
        <f t="shared" si="131"/>
        <v>16231.2</v>
      </c>
    </row>
    <row r="523" spans="1:11" ht="12.75" x14ac:dyDescent="0.2">
      <c r="A523" s="8" t="s">
        <v>37</v>
      </c>
      <c r="B523" s="7">
        <v>5087.0080400000006</v>
      </c>
      <c r="C523" s="7">
        <f>2376.4+750</f>
        <v>3126.4</v>
      </c>
      <c r="D523" s="7">
        <v>0</v>
      </c>
      <c r="E523" s="7">
        <v>0</v>
      </c>
      <c r="F523" s="7">
        <v>166.8</v>
      </c>
      <c r="G523" s="7">
        <v>17.600000000000001</v>
      </c>
      <c r="H523" s="7">
        <f>B523+D523+F523</f>
        <v>5253.8080400000008</v>
      </c>
      <c r="I523" s="7">
        <f t="shared" ref="I523" si="132">C523+E523+G523</f>
        <v>3144</v>
      </c>
      <c r="J523" s="6">
        <f t="shared" si="131"/>
        <v>8397.8080399999999</v>
      </c>
    </row>
    <row r="524" spans="1:11" ht="12.75" x14ac:dyDescent="0.2">
      <c r="A524" s="21" t="s">
        <v>3</v>
      </c>
      <c r="B524" s="6">
        <f>SUM(B512:B523)</f>
        <v>100686.20882999999</v>
      </c>
      <c r="C524" s="6">
        <f t="shared" ref="C524:H524" si="133">SUM(C512:C523)</f>
        <v>94774.5</v>
      </c>
      <c r="D524" s="6">
        <f t="shared" si="133"/>
        <v>8781.6502999999993</v>
      </c>
      <c r="E524" s="6">
        <f t="shared" si="133"/>
        <v>3217</v>
      </c>
      <c r="F524" s="6">
        <f t="shared" si="133"/>
        <v>4268.9191400000009</v>
      </c>
      <c r="G524" s="6">
        <f t="shared" si="133"/>
        <v>3148.4</v>
      </c>
      <c r="H524" s="6">
        <f t="shared" si="133"/>
        <v>113736.77827</v>
      </c>
      <c r="I524" s="6">
        <f>SUM(I512:I523)</f>
        <v>101139.90000000001</v>
      </c>
      <c r="J524" s="6">
        <f>SUM(J512:J523)</f>
        <v>214876.67827000006</v>
      </c>
      <c r="K524" s="6"/>
    </row>
    <row r="525" spans="1:11" ht="12.75" x14ac:dyDescent="0.2">
      <c r="A525" s="16" t="s">
        <v>58</v>
      </c>
      <c r="B525" s="7"/>
      <c r="C525" s="7"/>
      <c r="D525" s="7"/>
      <c r="E525" s="7"/>
      <c r="F525" s="7"/>
      <c r="G525" s="7"/>
      <c r="H525" s="7"/>
      <c r="I525" s="7"/>
      <c r="J525" s="6"/>
    </row>
    <row r="526" spans="1:11" ht="12.75" hidden="1" x14ac:dyDescent="0.2">
      <c r="A526" s="8"/>
      <c r="B526" s="7"/>
      <c r="C526" s="7"/>
      <c r="D526" s="7"/>
      <c r="E526" s="7"/>
      <c r="F526" s="7"/>
      <c r="G526" s="7"/>
      <c r="H526" s="7"/>
      <c r="I526" s="7"/>
      <c r="J526" s="6"/>
    </row>
    <row r="527" spans="1:11" ht="12.75" x14ac:dyDescent="0.2">
      <c r="A527" s="8" t="s">
        <v>26</v>
      </c>
      <c r="B527" s="7">
        <v>9177.391880000001</v>
      </c>
      <c r="C527" s="7">
        <v>8033.3051399999995</v>
      </c>
      <c r="D527" s="7">
        <v>3298.06178</v>
      </c>
      <c r="E527" s="7">
        <v>1106.39996</v>
      </c>
      <c r="F527" s="7">
        <v>915.5</v>
      </c>
      <c r="G527" s="7">
        <v>631.29999999999995</v>
      </c>
      <c r="H527" s="7">
        <f>B527+D527+F527</f>
        <v>13390.953660000001</v>
      </c>
      <c r="I527" s="7">
        <f>C527+E527+G527</f>
        <v>9771.0050999999985</v>
      </c>
      <c r="J527" s="6">
        <f t="shared" ref="J527:J528" si="134">H527+I527</f>
        <v>23161.958760000001</v>
      </c>
    </row>
    <row r="528" spans="1:11" ht="12.75" x14ac:dyDescent="0.2">
      <c r="A528" s="7" t="s">
        <v>27</v>
      </c>
      <c r="B528" s="7">
        <v>2727.7080000000001</v>
      </c>
      <c r="C528" s="7">
        <v>4768</v>
      </c>
      <c r="D528" s="7">
        <v>0</v>
      </c>
      <c r="E528" s="7">
        <v>0</v>
      </c>
      <c r="F528" s="7">
        <v>0</v>
      </c>
      <c r="G528" s="7">
        <v>0</v>
      </c>
      <c r="H528" s="7">
        <f t="shared" ref="H528:H538" si="135">B528+D528+F528</f>
        <v>2727.7080000000001</v>
      </c>
      <c r="I528" s="7">
        <f t="shared" ref="I528:I538" si="136">C528+E528+G528</f>
        <v>4768</v>
      </c>
      <c r="J528" s="6">
        <f t="shared" si="134"/>
        <v>7495.7080000000005</v>
      </c>
    </row>
    <row r="529" spans="1:10" ht="12.75" x14ac:dyDescent="0.2">
      <c r="A529" s="23" t="s">
        <v>28</v>
      </c>
      <c r="B529" s="7">
        <v>5807.0270200000004</v>
      </c>
      <c r="C529" s="7">
        <v>2057.6110899999999</v>
      </c>
      <c r="D529" s="7">
        <v>0</v>
      </c>
      <c r="E529" s="7">
        <v>0</v>
      </c>
      <c r="F529" s="7">
        <v>167</v>
      </c>
      <c r="G529" s="7">
        <v>672.7</v>
      </c>
      <c r="H529" s="7">
        <f t="shared" si="135"/>
        <v>5974.0270200000004</v>
      </c>
      <c r="I529" s="7">
        <f t="shared" si="136"/>
        <v>2730.3110900000001</v>
      </c>
      <c r="J529" s="6">
        <f>H529+I529</f>
        <v>8704.3381100000006</v>
      </c>
    </row>
    <row r="530" spans="1:10" ht="12.75" x14ac:dyDescent="0.2">
      <c r="A530" s="8" t="s">
        <v>29</v>
      </c>
      <c r="B530" s="7">
        <v>14761.632950000001</v>
      </c>
      <c r="C530" s="7">
        <v>29178</v>
      </c>
      <c r="D530" s="7">
        <v>1353.61734</v>
      </c>
      <c r="E530" s="7">
        <v>398</v>
      </c>
      <c r="F530" s="7">
        <v>915.51643000000001</v>
      </c>
      <c r="G530" s="7">
        <v>609.70000000000005</v>
      </c>
      <c r="H530" s="7">
        <f t="shared" si="135"/>
        <v>17030.766720000003</v>
      </c>
      <c r="I530" s="7">
        <f t="shared" si="136"/>
        <v>30185.7</v>
      </c>
      <c r="J530" s="6">
        <f>H530+I530</f>
        <v>47216.466720000004</v>
      </c>
    </row>
    <row r="531" spans="1:10" ht="12.75" x14ac:dyDescent="0.2">
      <c r="A531" s="8" t="s">
        <v>30</v>
      </c>
      <c r="B531" s="7">
        <v>11383</v>
      </c>
      <c r="C531" s="7">
        <v>10856</v>
      </c>
      <c r="D531" s="7">
        <v>0</v>
      </c>
      <c r="E531" s="7">
        <v>0</v>
      </c>
      <c r="F531" s="7">
        <v>0</v>
      </c>
      <c r="G531" s="7">
        <v>0</v>
      </c>
      <c r="H531" s="7">
        <f t="shared" si="135"/>
        <v>11383</v>
      </c>
      <c r="I531" s="7">
        <f t="shared" si="136"/>
        <v>10856</v>
      </c>
      <c r="J531" s="6">
        <f>H531+I531</f>
        <v>22239</v>
      </c>
    </row>
    <row r="532" spans="1:10" ht="12.75" x14ac:dyDescent="0.2">
      <c r="A532" s="8" t="s">
        <v>31</v>
      </c>
      <c r="B532" s="7">
        <v>4343</v>
      </c>
      <c r="C532" s="7">
        <v>2233</v>
      </c>
      <c r="D532" s="7">
        <v>0</v>
      </c>
      <c r="E532" s="7">
        <v>0</v>
      </c>
      <c r="F532" s="7">
        <v>167</v>
      </c>
      <c r="G532" s="7">
        <v>8</v>
      </c>
      <c r="H532" s="7">
        <f t="shared" si="135"/>
        <v>4510</v>
      </c>
      <c r="I532" s="7">
        <f t="shared" si="136"/>
        <v>2241</v>
      </c>
      <c r="J532" s="6">
        <f>H532+I532</f>
        <v>6751</v>
      </c>
    </row>
    <row r="533" spans="1:10" ht="12.75" x14ac:dyDescent="0.2">
      <c r="A533" s="8" t="s">
        <v>32</v>
      </c>
      <c r="B533" s="7">
        <v>40294.228450000002</v>
      </c>
      <c r="C533" s="7">
        <v>9112</v>
      </c>
      <c r="D533" s="7">
        <v>3298.06178</v>
      </c>
      <c r="E533" s="7">
        <v>1038.8197200000002</v>
      </c>
      <c r="F533" s="7">
        <v>920.60203000000001</v>
      </c>
      <c r="G533" s="7">
        <v>687.63353999999993</v>
      </c>
      <c r="H533" s="7">
        <f t="shared" si="135"/>
        <v>44512.892260000001</v>
      </c>
      <c r="I533" s="7">
        <f t="shared" si="136"/>
        <v>10838.45326</v>
      </c>
      <c r="J533" s="6">
        <f>H533+I533</f>
        <v>55351.345520000003</v>
      </c>
    </row>
    <row r="534" spans="1:10" ht="12.75" x14ac:dyDescent="0.2">
      <c r="A534" s="8" t="s">
        <v>33</v>
      </c>
      <c r="B534" s="7">
        <v>4156.2880000000005</v>
      </c>
      <c r="C534" s="7">
        <v>4510.3875200000002</v>
      </c>
      <c r="D534" s="7">
        <v>0</v>
      </c>
      <c r="E534" s="7">
        <v>0</v>
      </c>
      <c r="F534" s="7">
        <v>0</v>
      </c>
      <c r="G534" s="7">
        <v>0</v>
      </c>
      <c r="H534" s="7">
        <f t="shared" si="135"/>
        <v>4156.2880000000005</v>
      </c>
      <c r="I534" s="7">
        <f t="shared" si="136"/>
        <v>4510.3875200000002</v>
      </c>
      <c r="J534" s="6">
        <f t="shared" ref="J534:J535" si="137">H534+I534</f>
        <v>8666.6755200000007</v>
      </c>
    </row>
    <row r="535" spans="1:10" ht="12.75" x14ac:dyDescent="0.2">
      <c r="A535" s="8" t="s">
        <v>34</v>
      </c>
      <c r="B535" s="7">
        <v>3930.7321400000001</v>
      </c>
      <c r="C535" s="7">
        <v>1809.7513200000001</v>
      </c>
      <c r="D535" s="7">
        <v>0</v>
      </c>
      <c r="E535" s="7">
        <v>0</v>
      </c>
      <c r="F535" s="7">
        <v>166.79079999999999</v>
      </c>
      <c r="G535" s="7">
        <v>830.28026</v>
      </c>
      <c r="H535" s="7">
        <f t="shared" si="135"/>
        <v>4097.5229399999998</v>
      </c>
      <c r="I535" s="7">
        <f t="shared" si="136"/>
        <v>2640.0315799999998</v>
      </c>
      <c r="J535" s="6">
        <f t="shared" si="137"/>
        <v>6737.5545199999997</v>
      </c>
    </row>
    <row r="536" spans="1:10" ht="12.75" x14ac:dyDescent="0.2">
      <c r="A536" s="8" t="s">
        <v>35</v>
      </c>
      <c r="B536" s="7">
        <v>26251.069600000003</v>
      </c>
      <c r="C536" s="7">
        <v>34082</v>
      </c>
      <c r="D536" s="7">
        <v>1353.6173600000002</v>
      </c>
      <c r="E536" s="7">
        <v>416.83873000000006</v>
      </c>
      <c r="F536" s="7">
        <v>953.17045999999993</v>
      </c>
      <c r="G536" s="7">
        <v>702.12441000000001</v>
      </c>
      <c r="H536" s="7">
        <f t="shared" si="135"/>
        <v>28557.857420000004</v>
      </c>
      <c r="I536" s="7">
        <f t="shared" si="136"/>
        <v>35200.96314</v>
      </c>
      <c r="J536" s="6">
        <f>H536+I536</f>
        <v>63758.820560000007</v>
      </c>
    </row>
    <row r="537" spans="1:10" ht="12.75" x14ac:dyDescent="0.2">
      <c r="A537" s="8" t="s">
        <v>36</v>
      </c>
      <c r="B537" s="7">
        <v>11893.99231</v>
      </c>
      <c r="C537" s="7">
        <v>7944.3271499999992</v>
      </c>
      <c r="D537" s="7">
        <v>0</v>
      </c>
      <c r="E537" s="7">
        <v>0</v>
      </c>
      <c r="F537" s="7">
        <v>0</v>
      </c>
      <c r="G537" s="7">
        <v>0</v>
      </c>
      <c r="H537" s="7">
        <f t="shared" si="135"/>
        <v>11893.99231</v>
      </c>
      <c r="I537" s="7">
        <f t="shared" si="136"/>
        <v>7944.3271499999992</v>
      </c>
      <c r="J537" s="6">
        <f>H537+I537</f>
        <v>19838.319459999999</v>
      </c>
    </row>
    <row r="538" spans="1:10" ht="12.75" x14ac:dyDescent="0.2">
      <c r="A538" s="8" t="s">
        <v>37</v>
      </c>
      <c r="B538" s="7">
        <v>4971.5214999999989</v>
      </c>
      <c r="C538" s="7">
        <v>2548.4541600000002</v>
      </c>
      <c r="D538" s="7">
        <v>0</v>
      </c>
      <c r="E538" s="7">
        <v>0</v>
      </c>
      <c r="F538" s="7">
        <v>166.79079999999999</v>
      </c>
      <c r="G538" s="7">
        <v>8.1814999999999998</v>
      </c>
      <c r="H538" s="7">
        <f t="shared" si="135"/>
        <v>5138.3122999999987</v>
      </c>
      <c r="I538" s="7">
        <f t="shared" si="136"/>
        <v>2556.6356600000004</v>
      </c>
      <c r="J538" s="6">
        <f>H538+I538</f>
        <v>7694.9479599999995</v>
      </c>
    </row>
    <row r="539" spans="1:10" ht="12.75" x14ac:dyDescent="0.2">
      <c r="A539" s="21" t="s">
        <v>3</v>
      </c>
      <c r="B539" s="6">
        <f>SUM(B527:B538)</f>
        <v>139697.59185</v>
      </c>
      <c r="C539" s="6">
        <f t="shared" ref="C539:I539" si="138">SUM(C527:C538)</f>
        <v>117132.83637999999</v>
      </c>
      <c r="D539" s="6">
        <f t="shared" si="138"/>
        <v>9303.3582600000009</v>
      </c>
      <c r="E539" s="6">
        <f t="shared" si="138"/>
        <v>2960.0584100000001</v>
      </c>
      <c r="F539" s="6">
        <f t="shared" si="138"/>
        <v>4372.3705200000004</v>
      </c>
      <c r="G539" s="6">
        <f t="shared" si="138"/>
        <v>4149.9197100000001</v>
      </c>
      <c r="H539" s="6">
        <f t="shared" si="138"/>
        <v>153373.32063</v>
      </c>
      <c r="I539" s="6">
        <f t="shared" si="138"/>
        <v>124242.81449999998</v>
      </c>
      <c r="J539" s="6">
        <f>SUM(J527:J538)</f>
        <v>277616.13513000007</v>
      </c>
    </row>
    <row r="540" spans="1:10" ht="12.75" x14ac:dyDescent="0.2">
      <c r="A540" s="16" t="s">
        <v>59</v>
      </c>
      <c r="B540" s="7"/>
      <c r="C540" s="7"/>
      <c r="D540" s="7"/>
      <c r="E540" s="7"/>
      <c r="F540" s="7"/>
      <c r="G540" s="7"/>
      <c r="H540" s="7"/>
      <c r="I540" s="7"/>
      <c r="J540" s="6"/>
    </row>
    <row r="541" spans="1:10" ht="12.75" hidden="1" x14ac:dyDescent="0.2">
      <c r="A541" s="8"/>
      <c r="B541" s="7"/>
      <c r="C541" s="7"/>
      <c r="D541" s="7"/>
      <c r="E541" s="7"/>
      <c r="F541" s="7"/>
      <c r="G541" s="7"/>
      <c r="H541" s="7"/>
      <c r="I541" s="7"/>
      <c r="J541" s="6"/>
    </row>
    <row r="542" spans="1:10" ht="12.75" x14ac:dyDescent="0.2">
      <c r="A542" s="8" t="s">
        <v>26</v>
      </c>
      <c r="B542" s="7">
        <v>8268.0341799999987</v>
      </c>
      <c r="C542" s="7">
        <v>10548.553230000001</v>
      </c>
      <c r="D542" s="7">
        <v>3425.9362000000001</v>
      </c>
      <c r="E542" s="7">
        <v>1022.9237800000001</v>
      </c>
      <c r="F542" s="7">
        <v>986.69459999999992</v>
      </c>
      <c r="G542" s="7">
        <v>799.74084000000005</v>
      </c>
      <c r="H542" s="7">
        <f>B542+D542+F542</f>
        <v>12680.66498</v>
      </c>
      <c r="I542" s="7">
        <f>C542+E542+G542</f>
        <v>12371.217850000003</v>
      </c>
      <c r="J542" s="6">
        <f t="shared" ref="J542:J547" si="139">H542+I542</f>
        <v>25051.882830000002</v>
      </c>
    </row>
    <row r="543" spans="1:10" ht="12.75" x14ac:dyDescent="0.2">
      <c r="A543" s="8" t="s">
        <v>27</v>
      </c>
      <c r="B543" s="7">
        <v>0</v>
      </c>
      <c r="C543" s="7">
        <v>2427.0410200000001</v>
      </c>
      <c r="D543" s="7">
        <v>0</v>
      </c>
      <c r="E543" s="7">
        <v>0</v>
      </c>
      <c r="F543" s="7">
        <v>0</v>
      </c>
      <c r="G543" s="7">
        <v>0</v>
      </c>
      <c r="H543" s="7">
        <f t="shared" ref="H543:H545" si="140">B543+D543+F543</f>
        <v>0</v>
      </c>
      <c r="I543" s="7">
        <f>C543+E543+G543</f>
        <v>2427.0410200000001</v>
      </c>
      <c r="J543" s="6">
        <f t="shared" si="139"/>
        <v>2427.0410200000001</v>
      </c>
    </row>
    <row r="544" spans="1:10" ht="12.75" x14ac:dyDescent="0.2">
      <c r="A544" s="8" t="s">
        <v>28</v>
      </c>
      <c r="B544" s="7">
        <v>4054.5673400000001</v>
      </c>
      <c r="C544" s="7">
        <v>1874</v>
      </c>
      <c r="D544" s="7">
        <v>0</v>
      </c>
      <c r="E544" s="7">
        <v>0</v>
      </c>
      <c r="F544" s="7">
        <v>166.79079999999999</v>
      </c>
      <c r="G544" s="7">
        <v>779.22897999999998</v>
      </c>
      <c r="H544" s="7">
        <f t="shared" si="140"/>
        <v>4221.3581400000003</v>
      </c>
      <c r="I544" s="7">
        <f t="shared" ref="I544" si="141">C544+E544+G544</f>
        <v>2653.2289799999999</v>
      </c>
      <c r="J544" s="6">
        <f t="shared" si="139"/>
        <v>6874.5871200000001</v>
      </c>
    </row>
    <row r="545" spans="1:10" ht="12.75" x14ac:dyDescent="0.2">
      <c r="A545" s="8" t="s">
        <v>29</v>
      </c>
      <c r="B545" s="7">
        <v>17551.048949999997</v>
      </c>
      <c r="C545" s="7">
        <v>32499</v>
      </c>
      <c r="D545" s="7">
        <v>1505</v>
      </c>
      <c r="E545" s="7">
        <v>429</v>
      </c>
      <c r="F545" s="7">
        <v>932.60806000000002</v>
      </c>
      <c r="G545" s="7">
        <v>779</v>
      </c>
      <c r="H545" s="7">
        <f t="shared" si="140"/>
        <v>19988.657009999995</v>
      </c>
      <c r="I545" s="7">
        <f>C545+E545+G545</f>
        <v>33707</v>
      </c>
      <c r="J545" s="6">
        <f t="shared" si="139"/>
        <v>53695.657009999995</v>
      </c>
    </row>
    <row r="546" spans="1:10" ht="12.75" x14ac:dyDescent="0.2">
      <c r="A546" s="8" t="s">
        <v>30</v>
      </c>
      <c r="B546" s="7">
        <v>6062.1771599999993</v>
      </c>
      <c r="C546" s="7">
        <v>6721.5345399999997</v>
      </c>
      <c r="D546" s="7">
        <v>0</v>
      </c>
      <c r="E546" s="7">
        <v>76.439639999999997</v>
      </c>
      <c r="F546" s="7">
        <v>0</v>
      </c>
      <c r="G546" s="7">
        <v>0</v>
      </c>
      <c r="H546" s="7">
        <v>6062.1771599999993</v>
      </c>
      <c r="I546" s="7">
        <v>6797.9741799999993</v>
      </c>
      <c r="J546" s="6">
        <f t="shared" si="139"/>
        <v>12860.151339999999</v>
      </c>
    </row>
    <row r="547" spans="1:10" ht="12.75" x14ac:dyDescent="0.2">
      <c r="A547" s="8" t="s">
        <v>31</v>
      </c>
      <c r="B547" s="7">
        <v>16986.760149999998</v>
      </c>
      <c r="C547" s="7">
        <v>2437.3117299999999</v>
      </c>
      <c r="D547" s="7">
        <v>0</v>
      </c>
      <c r="E547" s="7">
        <v>0</v>
      </c>
      <c r="F547" s="7">
        <v>166.79079999999999</v>
      </c>
      <c r="G547" s="7">
        <v>5.8438999999999997</v>
      </c>
      <c r="H547" s="7">
        <v>17153.550949999997</v>
      </c>
      <c r="I547" s="7">
        <v>2443.1556299999997</v>
      </c>
      <c r="J547" s="6">
        <f t="shared" si="139"/>
        <v>19596.706579999998</v>
      </c>
    </row>
    <row r="548" spans="1:10" ht="12.75" x14ac:dyDescent="0.2">
      <c r="A548" s="8" t="s">
        <v>32</v>
      </c>
      <c r="B548" s="7">
        <v>8899.4517799999994</v>
      </c>
      <c r="C548" s="7">
        <v>7844.9095199999992</v>
      </c>
      <c r="D548" s="7">
        <v>3435.6189400000003</v>
      </c>
      <c r="E548" s="7">
        <v>987.42890999999997</v>
      </c>
      <c r="F548" s="7">
        <v>932.60806000000002</v>
      </c>
      <c r="G548" s="7">
        <v>871.63375999999994</v>
      </c>
      <c r="H548" s="7">
        <v>13267.67878</v>
      </c>
      <c r="I548" s="7">
        <v>9703.9721900000004</v>
      </c>
      <c r="J548" s="6">
        <v>22971.650970000002</v>
      </c>
    </row>
  </sheetData>
  <mergeCells count="5">
    <mergeCell ref="B4:C4"/>
    <mergeCell ref="D4:E4"/>
    <mergeCell ref="F4:G4"/>
    <mergeCell ref="H4:I4"/>
    <mergeCell ref="A1:J1"/>
  </mergeCells>
  <phoneticPr fontId="0" type="noConversion"/>
  <printOptions horizontalCentered="1"/>
  <pageMargins left="0" right="0" top="0.62" bottom="0.5" header="8.0299999999999994" footer="0.23622047244094499"/>
  <pageSetup orientation="landscape" r:id="rId1"/>
  <headerFooter>
    <oddFooter>&amp;C&amp;"Arial,Regular"&amp;P</oddFooter>
  </headerFooter>
  <rowBreaks count="13" manualBreakCount="13">
    <brk id="34" max="16383" man="1"/>
    <brk id="62" max="16383" man="1"/>
    <brk id="90" max="16383" man="1"/>
    <brk id="118" max="16383" man="1"/>
    <brk id="146" max="16383" man="1"/>
    <brk id="174" max="16383" man="1"/>
    <brk id="202" max="16383" man="1"/>
    <brk id="230" max="16383" man="1"/>
    <brk id="258" max="16383" man="1"/>
    <brk id="286" max="16383" man="1"/>
    <brk id="314" max="16383" man="1"/>
    <brk id="342" max="16383" man="1"/>
    <brk id="370" max="16383" man="1"/>
  </rowBreaks>
  <ignoredErrors>
    <ignoredError sqref="A35 A21 A259 A315 A329 A343 A357 A455 A469 A497 A4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1987-2025</vt:lpstr>
      <vt:lpstr>'1987-2025'!Print_Titles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2014-10-02T17:12:12Z</cp:lastPrinted>
  <dcterms:created xsi:type="dcterms:W3CDTF">2001-12-19T21:12:38Z</dcterms:created>
  <dcterms:modified xsi:type="dcterms:W3CDTF">2025-09-09T21:47:43Z</dcterms:modified>
</cp:coreProperties>
</file>